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2375"/>
  </bookViews>
  <sheets>
    <sheet name="Sheet1" sheetId="1" r:id="rId1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7" name="ID_D6A1E5EE8A0F4D16A71ECE459AC1067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676400" y="1676400"/>
          <a:ext cx="2390775" cy="3705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693614CF6D8C40A092EC3AE01440EF5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52600" y="3048000"/>
          <a:ext cx="1552575" cy="2428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628474B78768499E95B47BBC10FB70FC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619250" y="4603750"/>
          <a:ext cx="1990725" cy="2962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6E01018FEB30470BA5348A6C11798563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590675" y="5984875"/>
          <a:ext cx="1666875" cy="2857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8A0A18C61E7A474EB95DB03E263FA9B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619250" y="7648575"/>
          <a:ext cx="1809750" cy="2914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07C5704E374A42B698D527C8035E5E8D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752600" y="9496425"/>
          <a:ext cx="2286000" cy="3238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8110733EDFC34224B8AF33683B0F290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600200" y="11045825"/>
          <a:ext cx="1924050" cy="2933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7666A8FEBC3D4B7193C20C369F8B4AD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743075" y="12827000"/>
          <a:ext cx="2295525" cy="381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C634E67213B5473C9EB6F8F7A879CEE7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695450" y="16322675"/>
          <a:ext cx="1733550" cy="3057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1B72A0F196E347F8ADD94123257AC39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71625" y="17875250"/>
          <a:ext cx="2047875" cy="3343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B55CE928946D41A492C968F2E2D50ED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52575" y="19627850"/>
          <a:ext cx="1924050" cy="2895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4B67144607AB4502A99EA912594AC94B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752600" y="21215350"/>
          <a:ext cx="2447925" cy="3486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D42535F9C3884BD19ACD59238EBABCC2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28775" y="22936200"/>
          <a:ext cx="1838325" cy="2952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C40EC62B32B64CBAAFBCBAF3F8E480A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95450" y="24571325"/>
          <a:ext cx="2076450" cy="3390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AC52588F36D64F4CB1D53CB238F90FFA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657350" y="26285825"/>
          <a:ext cx="1809750" cy="3286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068E86341A8C414F8CA709EE3C44592B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771650" y="27978100"/>
          <a:ext cx="2476500" cy="3848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EABBA35A43E344879194576C6B13F6B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38300" y="31295975"/>
          <a:ext cx="1695450" cy="304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A2A939CEA27E497C9D9E7C5CA4AD352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809750" y="32950150"/>
          <a:ext cx="1771650" cy="3019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58584DBAE1374A1CA07611414DB1FA08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847850" y="34423350"/>
          <a:ext cx="1343025" cy="238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1" name="ID_BF08B2C931F74702807FFA2BF08E4323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866900" y="36039425"/>
          <a:ext cx="2209800" cy="346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1A865041B6A34CADADBF1D6C4B82B12D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685925" y="37645975"/>
          <a:ext cx="1362075" cy="1990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3" name="ID_A1AEFB2E70D8471C9D2302F32307D356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971675" y="39252525"/>
          <a:ext cx="1504950" cy="2238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E1407DB2F68A45F09C7E6787918A6868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695450" y="42522775"/>
          <a:ext cx="1466850" cy="251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6" name="ID_0A5E64CDB63341D391F0B4055D867683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800225" y="44262675"/>
          <a:ext cx="1943100" cy="2676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0ACEBA7FEFAD42FA9270A0055D9F2CDE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609725" y="45612050"/>
          <a:ext cx="2781300" cy="4705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8" name="ID_89FD38C4533C448586D90F8B8B76B6C0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666875" y="47342425"/>
          <a:ext cx="1638300" cy="2867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3104415C73524843A9103ECDA5E07F66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800225" y="49025175"/>
          <a:ext cx="2266950" cy="3295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931C5F1E292A4965883089E3EE4948D0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647825" y="50622200"/>
          <a:ext cx="1409700" cy="2238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B78F201C7CCA4D908CADCE0667B122D8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609725" y="52247800"/>
          <a:ext cx="1790700" cy="259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C92874A00F94425BB4DA6A1E3A95124A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590675" y="53882925"/>
          <a:ext cx="1371600" cy="2238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" name="ID_E3707964FF0940159CA45D89556FEE7C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676400" y="58750200"/>
          <a:ext cx="1847850" cy="2981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" name="ID_635219DEF000417EA0331A252675C784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638300" y="60518675"/>
          <a:ext cx="1800225" cy="2828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" name="ID_C8000DFF516C4ED5B925248599B064F8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647825" y="61982350"/>
          <a:ext cx="3228975" cy="4638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" name="ID_16200F10D5BE4A889D35E18A7539F920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724025" y="63493650"/>
          <a:ext cx="1895475" cy="2895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" name="ID_59C4883C39C54AFD97462C86FECDF0BE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657350" y="65347850"/>
          <a:ext cx="1885950" cy="30765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89CB661D033D4CDDB2ADDCC361929B7F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581150" y="66830575"/>
          <a:ext cx="2181225" cy="3381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" name="ID_01FF7EDC78004DF4983FCC0477FB574B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638300" y="68465700"/>
          <a:ext cx="1876425" cy="3114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" name="ID_3B868A8378E345249112DBBF625C969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57350" y="70110350"/>
          <a:ext cx="1714500" cy="2914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" name="ID_91D35F010465459ABAC29A1A308E856B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724025" y="71707375"/>
          <a:ext cx="1866900" cy="2876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" name="ID_3F9130E71E734D3E95D0081215A908FF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619250" y="73285350"/>
          <a:ext cx="1828800" cy="2781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" name="ID_A7196C5088E540D089C6D9B9D4784B8D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866900" y="76850875"/>
          <a:ext cx="1876425" cy="2752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" name="ID_FDE79CF1E18447FA918E96B7A072EE08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514475" y="78295500"/>
          <a:ext cx="1905000" cy="2895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" name="ID_C804EA424FBC4F1AB2A17D63C4F0B3CC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609725" y="79911575"/>
          <a:ext cx="1790700" cy="2924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" name="ID_6BC75C3CFF6544C29C7F6E303284FB2E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581150" y="81527650"/>
          <a:ext cx="1628775" cy="2524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" name="ID_73FDAFFD50E54CB0A179EEBCD1650A33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695450" y="83258025"/>
          <a:ext cx="2085975" cy="3133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" name="ID_0E53201F5FD14F0B88B1E559303D397E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504950" y="84683600"/>
          <a:ext cx="1885950" cy="26955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" name="ID_1833F5D1FDD845C4B6DAF429DC1F0BA2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476375" y="86366350"/>
          <a:ext cx="2143125" cy="30765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" name="ID_7B63B239A952482C95201B05DAD465C6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562100" y="87887175"/>
          <a:ext cx="2171700" cy="3209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5" name="ID_B75808B2CA3249D48FA384575B8D8E9C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647825" y="89731850"/>
          <a:ext cx="3190875" cy="4924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8" name="ID_9DFD964EE133488BA8EAC524F50F4A24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581150" y="92859225"/>
          <a:ext cx="1857375" cy="2867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9" name="ID_E98E5A4911764B53B2A7F57844F948B0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743075" y="94799150"/>
          <a:ext cx="1962150" cy="3209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0" name="ID_4F61AF4562A6405798E61F0547C0709B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885950" y="96215200"/>
          <a:ext cx="1714500" cy="2924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1" name="ID_8C178D42497448B1B4181FE26AD1D62D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790700" y="97878900"/>
          <a:ext cx="2047875" cy="320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2" name="ID_B612822F48444610AA52A9A8E0DE81BF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762125" y="99385120"/>
          <a:ext cx="1781175" cy="2981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3" name="ID_E1C97F4C1145460889F27B08C032ECBD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87195" y="100976430"/>
          <a:ext cx="2438400" cy="4114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4" name="ID_A32811610DE24CC4A30F906EE19C9565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588135" y="102512495"/>
          <a:ext cx="2000250" cy="3133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5" name="ID_D4A9A0D706BD4DFC8274AD6B125B7B9C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612265" y="104187625"/>
          <a:ext cx="1866900" cy="281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6" name="ID_0D3B883855F04671BB329BD99C214CCA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720215" y="105845610"/>
          <a:ext cx="1924050" cy="2895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7" name="ID_855833022232452CB83787DD2C795300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645920" y="107447080"/>
          <a:ext cx="1933575" cy="3067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8" name="ID_A5B9582C611B4A51B0686EB8F1F5C1A4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819275" y="109395895"/>
          <a:ext cx="1685925" cy="2867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9" name="ID_E2041CD121A646D39892DF61E8F2C1F5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588135" y="110805595"/>
          <a:ext cx="1952625" cy="308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0" name="ID_8053AB692A8041CFB90640208792C267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588135" y="112464215"/>
          <a:ext cx="1866900" cy="2771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1" name="ID_C86B1EFE556F44E5930CAA7284B79908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745615" y="114040285"/>
          <a:ext cx="1809750" cy="281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2" name="ID_01D84723CE6D4D4785EDEC4298F180E7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54175" y="115649375"/>
          <a:ext cx="3343275" cy="5124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3" name="ID_7853E3B64C9B49AD86C4C9E5A3B42C4A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703705" y="117191790"/>
          <a:ext cx="2009775" cy="3105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4" name="ID_6B8AF7C9702E4BFA89C44C12F8F1F33C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637665" y="118817390"/>
          <a:ext cx="1790700" cy="3000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5" name="ID_A1ABC5E2BEAF40E385022670BF9EC255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612265" y="120534430"/>
          <a:ext cx="2400300" cy="3667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6" name="ID_0D703379694945229370B831A0E99B9D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629410" y="122118120"/>
          <a:ext cx="1666875" cy="2647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7" name="ID_562596C449CA45AD972BDCF44750633F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1530350" y="123678315"/>
          <a:ext cx="2066925" cy="314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8" name="ID_7054043665734A3CB301C642452A14E5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637665" y="125385830"/>
          <a:ext cx="1847850" cy="2943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9" name="ID_12068A7A94C84129B5C3D35CF02B894C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678940" y="126954280"/>
          <a:ext cx="1657350" cy="2752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0" name="ID_F4BE55D192394EF283F78DC57B272CA4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579880" y="128736090"/>
          <a:ext cx="1876425" cy="2886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1" name="ID_D70F6EB8F02147349EE93D8B6CB11A41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712595" y="130362960"/>
          <a:ext cx="1647825" cy="255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2" name="ID_68B3E6EA35FA4C228C608C8638507029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571625" y="131879975"/>
          <a:ext cx="1771650" cy="272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3" name="ID_8E36988F58234262B7DBF319E4E2824B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745615" y="133748780"/>
          <a:ext cx="1552575" cy="2562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4" name="ID_F2625E97B52142A0B7D3FB839BBA2AAD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612900" y="135284845"/>
          <a:ext cx="1762125" cy="2847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5" name="ID_B9A8E56B419F448DB30DD25A70690325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78940" y="136968230"/>
          <a:ext cx="1704975" cy="2686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6" name="ID_22AD8A05DFFE462C8FE629D4B28A2CD6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745615" y="138593830"/>
          <a:ext cx="1533525" cy="2495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7" name="ID_A1C6151CA7BD4185B428175958CD7377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529715" y="140120370"/>
          <a:ext cx="1695450" cy="2628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9" name="ID_456AE64C79D04AC5BFE2776804EDBBD8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588135" y="143362680"/>
          <a:ext cx="2324100" cy="3600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0" name="ID_F3E06B238E4441E98942DB7988EC6561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629410" y="144997170"/>
          <a:ext cx="1590675" cy="2495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1" name="ID_7B850DAE4BAF4CAC940620511FAA9C2A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546860" y="146688810"/>
          <a:ext cx="1952625" cy="2981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2" name="ID_6E5F69ADEC4746E589E077C3EC868039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638300" y="148336000"/>
          <a:ext cx="1704975" cy="2638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3" name="ID_B25BD3898C4245BB80EFE93873F9043D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724025" y="149904450"/>
          <a:ext cx="1657350" cy="2771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4" name="ID_252F3A08BE8749A6AA9B92193D8E718B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524000" y="151558625"/>
          <a:ext cx="2466975" cy="4019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5" name="ID_187714163BE640F3875E56A256534B4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647825" y="153231850"/>
          <a:ext cx="1581150" cy="2533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8" name="ID_EDF314617B1C4D928D8E305D7B66B6E6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762125" y="158041975"/>
          <a:ext cx="1590675" cy="2600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0" name="ID_04727ED737BD453191343FF892532027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543050" y="161255075"/>
          <a:ext cx="1704975" cy="251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1" name="ID_AE213E7790DC4535A69A546A526FECA9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619250" y="162890200"/>
          <a:ext cx="1828800" cy="2609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EC082F7557F94D9483C98CB96B406307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781175" y="168151175"/>
          <a:ext cx="1933575" cy="3028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54EE318A45824CD4A64B7C29A83EA5DB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695450" y="169710100"/>
          <a:ext cx="1943100" cy="2828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AE88414AF65C47D58D0D5B2E285C9E92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1762125" y="171249975"/>
          <a:ext cx="1666875" cy="2333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788E4432FE4B4DABAA964B7549F93E02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1809750" y="172847000"/>
          <a:ext cx="1743075" cy="2647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D5A6CCBCDFED4221AFAFD222608D8F37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638300" y="174491650"/>
          <a:ext cx="1419225" cy="2124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5A927762B32F4AFEB4769BC35A32CF97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2000250" y="176250600"/>
          <a:ext cx="3124200" cy="4410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9DFC7FDBDE98428BAD674EE8D65AE370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1685925" y="177800000"/>
          <a:ext cx="1724025" cy="2743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C8D17FABDB2C49C58B2A0757F69EC20A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1695450" y="179339875"/>
          <a:ext cx="2428875" cy="3829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15C9D41FFFA743F68C8A31D5B2DF1CA2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1524000" y="182610125"/>
          <a:ext cx="1981200" cy="3371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E88144A8D63B46BA92BD2E1B395334FA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685925" y="184216675"/>
          <a:ext cx="1657350" cy="2590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21ED03F3A522471885CA78348D1A96AF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590675" y="185832750"/>
          <a:ext cx="2085975" cy="3400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7761E3DC45A8412C8AC620C0231C47D1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1581150" y="189045850"/>
          <a:ext cx="2057400" cy="3409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DAEF6506C34447A9B2F271A62F9F08E8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1524000" y="190652400"/>
          <a:ext cx="2352675" cy="3752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034E1E540ECA4F14AEF606E695DB4B46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1590675" y="192306575"/>
          <a:ext cx="2705100" cy="4381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D806CE75563B4A8F94BE2428DB2852E4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1581150" y="193960750"/>
          <a:ext cx="2428875" cy="3800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6" name="ID_78F600008C34430B8D09A33C46FD20DF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1809750" y="195710175"/>
          <a:ext cx="2247900" cy="3105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B8000181C5C64FD5BFFE36D189D9A0BB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1695450" y="197202425"/>
          <a:ext cx="1714500" cy="255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6" name="ID_7E957DCE54B3414292FCC82D2A996C53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1647825" y="198866125"/>
          <a:ext cx="2409825" cy="4010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4" name="ID_1D442EB5E59B44A9B1457B5D732F29AC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800225" y="200472675"/>
          <a:ext cx="1743075" cy="2676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5" name="ID_0A1FE77DC8FF4E5FB1943F1D81254BFB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1619250" y="202136375"/>
          <a:ext cx="2133600" cy="3143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6" name="ID_0B6001C12CA948869EAA40EA4D18A2F9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590675" y="203733400"/>
          <a:ext cx="2009775" cy="316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7" name="ID_E985B14B6F9F47CD836B9ED64D2CA9BD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1571625" y="205416150"/>
          <a:ext cx="2000250" cy="3343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8" name="ID_4770ED020B294DB8BB776E2EB184904C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1847850" y="208934050"/>
          <a:ext cx="2295525" cy="3514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9" name="ID_DB5EA2A033224FBC93AD0CE8AEFA168A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1724025" y="210483450"/>
          <a:ext cx="2152650" cy="3314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0" name="ID_73284B3A4A304CBF87626952552BEDC3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1609725" y="211851875"/>
          <a:ext cx="2105025" cy="3505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1" name="ID_9E9DFDED9B4946DFA187F6CA000C4557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1571625" y="211909025"/>
          <a:ext cx="1952625" cy="2905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2" name="ID_DD9DA5D0085C467BA84D6948AD3DB850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1600200" y="213496525"/>
          <a:ext cx="2085975" cy="3267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3" name="ID_537E3D0ECD654519B56614A4D4260284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1590675" y="215074500"/>
          <a:ext cx="1828800" cy="2914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4" name="ID_6CD36CEE67354D06A1F9C1E2647BA423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1657350" y="216957275"/>
          <a:ext cx="1809750" cy="3067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5" name="ID_F5F979045A614F1685EF660A6F7535B3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1533525" y="218354275"/>
          <a:ext cx="1866900" cy="281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6" name="ID_E0318FA97D2F4B4095A1627533D54AF3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1676400" y="220065600"/>
          <a:ext cx="1943100" cy="3352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" name="ID_63C27C573D1D4CD6829DDDCC149E0764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1600200" y="221605475"/>
          <a:ext cx="3076575" cy="478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" name="ID_550341950735425FA069D6704338352B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1657350" y="223335850"/>
          <a:ext cx="2562225" cy="3990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" name="ID_0CB1A3EC5F7B4E6CA1ED4F72565FE576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1743075" y="224980500"/>
          <a:ext cx="1666875" cy="2990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" name="ID_6A7F338FAEA343FF86AB71FD74A3B9ED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1819275" y="226853750"/>
          <a:ext cx="1838325" cy="2857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1" name="ID_28C3092C18034A0D89EBDE0B72DD86ED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1638300" y="228212650"/>
          <a:ext cx="2638425" cy="4305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2" name="ID_B3AB19F0F9D74A64BF9EFCF5CA2E221D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695450" y="229809675"/>
          <a:ext cx="2667000" cy="2819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3" name="ID_6F2D72863DFE44519615C6DE05C13E27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1695450" y="231482900"/>
          <a:ext cx="1885950" cy="2952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5" name="ID_5872F2DE8F794E218B3B94401021CCD0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724025" y="234705525"/>
          <a:ext cx="2028825" cy="3028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6" name="ID_04219DEE9CEF443AA5404795475B1A30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1724025" y="236369225"/>
          <a:ext cx="1695450" cy="2752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7" name="ID_F55427C900F7429C82EDEDDF54BD3133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1590675" y="237947200"/>
          <a:ext cx="1743075" cy="2933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8" name="ID_1E2F78D7FCB6499FB78615C78E60736E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1800225" y="239687100"/>
          <a:ext cx="2124075" cy="4019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9" name="ID_FD75AB113F3A44AABCBEBE2647C5E102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1657350" y="241312700"/>
          <a:ext cx="1800225" cy="3257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0" name="ID_D998008C21454FF5A3C800646C27DD69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1647825" y="242843050"/>
          <a:ext cx="2076450" cy="3552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1" name="ID_D0255CAB5B454D8DB66DE5B886A3C6D4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1543050" y="244373400"/>
          <a:ext cx="1914525" cy="2886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2" name="ID_73076E90CD774816A834CB82307161B0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1609725" y="246303800"/>
          <a:ext cx="2352675" cy="3962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3" name="ID_81568CA9C81F433488658C6EA2F3352D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2066925" y="247738900"/>
          <a:ext cx="2228850" cy="346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4" name="ID_368D7F9D297947FFAC28500A0990438D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1647825" y="249250200"/>
          <a:ext cx="1781175" cy="3324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5" name="ID_F162B0D1B7AF4CC3997A6B0DBA61FD16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1600200" y="250932950"/>
          <a:ext cx="2238375" cy="3667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6" name="ID_F994ED4634004F6084A74186065438FC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1581150" y="252463300"/>
          <a:ext cx="2400300" cy="4086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7" name="ID_D291B6EDC6E94359BFB016BBC52B39FE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1514475" y="254079375"/>
          <a:ext cx="1838325" cy="3057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8" name="ID_BE0A1686CC9141D4975B3108F99EA416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1552575" y="255724025"/>
          <a:ext cx="2381250" cy="4133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9" name="ID_905A568A21F7438A91C9A91FF4F3E644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1714500" y="257549650"/>
          <a:ext cx="2200275" cy="3800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0" name="ID_C7895E1E5A8F4DFEB177913A1B9F04DC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1676400" y="259127625"/>
          <a:ext cx="2257425" cy="4010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1" name="ID_ED9DD0EB7D034324A61E101C3F00D025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1533525" y="260572250"/>
          <a:ext cx="1847850" cy="304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2" name="ID_7575A8615EED4D6FAFE90CA275361AB8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1628775" y="262359775"/>
          <a:ext cx="2209800" cy="3486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3" name="ID_D14AB11944124E9FA15B1727C7D6B379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1724025" y="264052050"/>
          <a:ext cx="1876425" cy="3209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4" name="ID_8FC95BA486164201BDEB67645DAABF42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1781175" y="265696700"/>
          <a:ext cx="1514475" cy="2628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5" name="ID_4A264A404A2443B08FD2E08A67375A23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1628775" y="267169900"/>
          <a:ext cx="3076575" cy="5267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6" name="ID_130B24F78C554BFEA7A3AED3E9DA337A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1590675" y="268833600"/>
          <a:ext cx="2085975" cy="3371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7" name="ID_20DF0CE0C0E34D07ACEA0E073E5C4405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1685925" y="270554450"/>
          <a:ext cx="3228975" cy="5181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8" name="ID_B1FB24745B1E4B61B768ACE2A0E660B6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1609725" y="272122900"/>
          <a:ext cx="1752600" cy="2933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9" name="ID_F57E5F9AC4F84B468A5B4C1EBDAE82E6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1676400" y="273653250"/>
          <a:ext cx="2057400" cy="3629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0" name="ID_A44C075DA4B348D68F07FD35AA72269F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1676400" y="275307425"/>
          <a:ext cx="2505075" cy="4181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2" name="ID_EFC4633FF55D4BC7B001A48C5D175F7D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1685925" y="278511000"/>
          <a:ext cx="1819275" cy="2971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4" name="ID_7918DB1AA8BE4A799B2A17B81D4D8E89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1695450" y="281895550"/>
          <a:ext cx="1590675" cy="30765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5" name="ID_D456DDE028C1494388508F5E7288A9A8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1695450" y="283435425"/>
          <a:ext cx="1857375" cy="2838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6" name="ID_E5BEE571D2164753996C2E4181C26566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1800225" y="285089600"/>
          <a:ext cx="2305050" cy="4362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7" name="ID_3563AF99D8694787A528E536EB88B115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1666875" y="286705675"/>
          <a:ext cx="1866900" cy="32670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8" name="ID_299BFF9ECACD46D4A01EC4FC461CF269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1752600" y="288369375"/>
          <a:ext cx="2600325" cy="4133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2" name="ID_033ADF52189543CABB47F6C041869D3B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1562100" y="294757475"/>
          <a:ext cx="2105025" cy="3819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3" name="ID_9B5AB690427C464AB238593261252045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1619250" y="296487850"/>
          <a:ext cx="1981200" cy="3409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4" name="ID_7CD6B9D0798949FBBD7C249F86DCE16F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1647825" y="298084875"/>
          <a:ext cx="2133600" cy="3505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5" name="ID_BABF5EF9729949D7BCE0E086141927ED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1781175" y="299672375"/>
          <a:ext cx="2047875" cy="3781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6" name="ID_1504461E632E43BE816709403F09AD37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1676400" y="301374175"/>
          <a:ext cx="1933575" cy="3409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7" name="ID_B4F2299837C34FC8A58AE5CC359EF033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1724025" y="303028350"/>
          <a:ext cx="2238375" cy="3343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8" name="ID_7608253B82DF4ADDA933590D93DA685D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1628775" y="304558700"/>
          <a:ext cx="1790700" cy="3114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9" name="ID_38F862A25A524998829D84D8D19C5E45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1676400" y="306270025"/>
          <a:ext cx="2943225" cy="4438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0" name="ID_7610AB7386F149B2B6623C52D5682E4F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1781175" y="308038500"/>
          <a:ext cx="1828800" cy="2895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1" name="ID_0A0E92415A914CF190FE70E29D5F7EE9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1733550" y="309473600"/>
          <a:ext cx="1800225" cy="3286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2" name="ID_25720EC5DC7347CCBDF11F1EB761E187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1704975" y="311080150"/>
          <a:ext cx="2000250" cy="3095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3" name="ID_456D95E82D804A61AEE5E67BCDCDC545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1762125" y="312677175"/>
          <a:ext cx="1962150" cy="320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4" name="ID_15AE249F7D984E89AC846DCBFEBE2D18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1638300" y="314283725"/>
          <a:ext cx="2133600" cy="3609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5" name="ID_E09B4381FA534C7982C76C5BBBCDA291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1762125" y="315947425"/>
          <a:ext cx="2124075" cy="3600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6" name="ID_81791ABA0A234487A6B9ACF76DF33386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1657350" y="317525400"/>
          <a:ext cx="2200275" cy="3533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8" name="ID_F603F0FCE4AB4FDEB37731B443893C21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1819275" y="319236725"/>
          <a:ext cx="2447925" cy="4229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9" name="ID_E642BDA331A3498FBA189B477C3EC1F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1562100" y="320814700"/>
          <a:ext cx="2324100" cy="4229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0" name="ID_A857150E08D74EFCBCB1EF0B0EB7D418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1600200" y="322364100"/>
          <a:ext cx="2581275" cy="3886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1" name="ID_7E90003473724363930291BAC00F4A1D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1609725" y="324084950"/>
          <a:ext cx="1524000" cy="238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2" name="ID_5DDAE1B2F50945B599F844C1EE513724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1704975" y="325720075"/>
          <a:ext cx="1933575" cy="3257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3" name="ID_093AE354DA11418EA3769062E9F8F5C7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1685925" y="327355200"/>
          <a:ext cx="1733550" cy="3219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4" name="ID_884215E81DA34EB1985847A4A79FE0D7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1704975" y="329009375"/>
          <a:ext cx="2257425" cy="3657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5" name="ID_9418110AC33B4A7E891A07C70A8BCD28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1704975" y="330625450"/>
          <a:ext cx="2952750" cy="5095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8" name="ID_CE23D6F7B7DB4B8A8EC4CFB027BCF1C9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1581150" y="333857600"/>
          <a:ext cx="2114550" cy="4238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9" name="ID_9925DB0696B943BD9C114C31D17FA859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1619250" y="335492725"/>
          <a:ext cx="2019300" cy="3362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3" name="ID_DF928A6FC9E14216833F903D2EEA93E1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1685925" y="340283800"/>
          <a:ext cx="2009775" cy="3562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4" name="ID_C951D29FAF164D6E8C97F38021340BA3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1628775" y="341880825"/>
          <a:ext cx="1838325" cy="3000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5" name="ID_DD43F44278804FFABBC11BCE6DCEEBA0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1666875" y="343744550"/>
          <a:ext cx="2019300" cy="3343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6" name="ID_54593E343C15428C89B78121C882B0EA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1924050" y="345141550"/>
          <a:ext cx="2752725" cy="495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7" name="ID_DA8DEC1DEC904D1F87348982B3DEF994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1619250" y="346748100"/>
          <a:ext cx="1866900" cy="3200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9" name="ID_8A5A9FF90EDC42FC898348B58A404C92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1504950" y="350065975"/>
          <a:ext cx="2247900" cy="3571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0" name="ID_4195DEA44DFD45E1A3A51B22BBE2B40A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1733550" y="351786825"/>
          <a:ext cx="3009900" cy="5057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1" name="ID_8245A4CCE8AA412DB6D80D767662E3A4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1628775" y="353298125"/>
          <a:ext cx="1704975" cy="2981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3" name="ID_2219A283AFE744F796E6652602ADDA2D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1609725" y="356606475"/>
          <a:ext cx="2047875" cy="3495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1" name="ID_92CC97E9707F46DD95552211F04FC39D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1724025" y="371398800"/>
          <a:ext cx="2952750" cy="4533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4" name="ID_BBE5E8D096E24CF5A1A788C9D4CFD2D3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1695450" y="376066050"/>
          <a:ext cx="2000250" cy="3124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6" name="ID_D3FDCDD0313B4C67A2CE14BD7BC81377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1666875" y="379422025"/>
          <a:ext cx="2428875" cy="4343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7" name="ID_D607100DE0F0432E92CA22412C4F5BCA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1619250" y="380971425"/>
          <a:ext cx="1847850" cy="2733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8" name="ID_63D278D458CB43EBB3AB368441DBB41F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1724025" y="382749425"/>
          <a:ext cx="1971675" cy="310515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<sst xmlns="http://schemas.openxmlformats.org/spreadsheetml/2006/main" count="919" uniqueCount="28">
  <si>
    <t>序号</t>
  </si>
  <si>
    <t>编号</t>
  </si>
  <si>
    <t>图片</t>
  </si>
  <si>
    <t>名称</t>
  </si>
  <si>
    <t>电镀&amp;颜色</t>
  </si>
  <si>
    <t>数量</t>
  </si>
  <si>
    <t>单位</t>
  </si>
  <si>
    <t>单价</t>
  </si>
  <si>
    <t>金额</t>
  </si>
  <si>
    <t>备注</t>
  </si>
  <si>
    <t>不锈钢配件</t>
  </si>
  <si>
    <t>14K金</t>
  </si>
  <si>
    <t xml:space="preserve">个 </t>
  </si>
  <si>
    <t xml:space="preserve"> </t>
  </si>
  <si>
    <t>个</t>
  </si>
  <si>
    <t>18k金</t>
  </si>
  <si>
    <t>平圈</t>
  </si>
  <si>
    <t>钢色</t>
  </si>
  <si>
    <t>竖圈</t>
  </si>
  <si>
    <t>小</t>
  </si>
  <si>
    <t>大</t>
  </si>
  <si>
    <t>11/8订500个
，HP-182订单</t>
  </si>
  <si>
    <t>11/8订300个
HP-182订单</t>
  </si>
  <si>
    <t>双竖圈</t>
  </si>
  <si>
    <t>14K金/帽子</t>
  </si>
  <si>
    <t>双圈</t>
  </si>
  <si>
    <t>14K金/配件</t>
  </si>
  <si>
    <t>对</t>
  </si>
</sst>
</file>

<file path=xl/styles.xml><?xml version="1.0" encoding="utf-8"?>
<styleSheet xmlns="http://schemas.openxmlformats.org/spreadsheetml/2006/main" xmlns:xr9="http://schemas.microsoft.com/office/spreadsheetml/2016/revision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&quot;￥&quot;#,##0.00_);[Red]\(&quot;￥&quot;#,##0.00\)"/>
    <numFmt numFmtId="177" formatCode="0_ "/>
  </numFmts>
  <fonts count="24">
    <font>
      <sz val="11"/>
      <color theme="1"/>
      <name val="宋体"/>
      <charset val="134"/>
      <scheme val="minor"/>
    </font>
    <font>
      <sz val="12"/>
      <color theme="1"/>
      <name val="微软雅黑"/>
      <charset val="134"/>
    </font>
    <font>
      <sz val="16"/>
      <color theme="1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5" borderId="5" applyNumberFormat="0" applyFont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6" applyNumberFormat="0" applyFill="0" applyAlignment="0" applyProtection="0">
      <alignment vertical="center"/>
    </xf>
    <xf numFmtId="0" fontId="11" fillId="0" borderId="6" applyNumberFormat="0" applyFill="0" applyAlignment="0" applyProtection="0">
      <alignment vertical="center"/>
    </xf>
    <xf numFmtId="0" fontId="12" fillId="0" borderId="7" applyNumberFormat="0" applyFill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6" borderId="8" applyNumberFormat="0" applyAlignment="0" applyProtection="0">
      <alignment vertical="center"/>
    </xf>
    <xf numFmtId="0" fontId="14" fillId="7" borderId="9" applyNumberFormat="0" applyAlignment="0" applyProtection="0">
      <alignment vertical="center"/>
    </xf>
    <xf numFmtId="0" fontId="15" fillId="7" borderId="8" applyNumberFormat="0" applyAlignment="0" applyProtection="0">
      <alignment vertical="center"/>
    </xf>
    <xf numFmtId="0" fontId="16" fillId="8" borderId="10" applyNumberFormat="0" applyAlignment="0" applyProtection="0">
      <alignment vertical="center"/>
    </xf>
    <xf numFmtId="0" fontId="17" fillId="0" borderId="11" applyNumberFormat="0" applyFill="0" applyAlignment="0" applyProtection="0">
      <alignment vertical="center"/>
    </xf>
    <xf numFmtId="0" fontId="18" fillId="0" borderId="12" applyNumberFormat="0" applyFill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0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2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2" fillId="35" borderId="0" applyNumberFormat="0" applyBorder="0" applyAlignment="0" applyProtection="0">
      <alignment vertical="center"/>
    </xf>
  </cellStyleXfs>
  <cellXfs count="29">
    <xf numFmtId="0" fontId="0" fillId="0" borderId="0" xfId="0">
      <alignment vertical="center"/>
    </xf>
    <xf numFmtId="0" fontId="0" fillId="0" borderId="0" xfId="0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1" fillId="0" borderId="2" xfId="0" applyFont="1" applyFill="1" applyBorder="1" applyAlignment="1">
      <alignment horizontal="center" vertical="center" wrapText="1"/>
    </xf>
    <xf numFmtId="176" fontId="1" fillId="0" borderId="2" xfId="0" applyNumberFormat="1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3" fillId="0" borderId="2" xfId="0" applyFont="1" applyBorder="1" applyAlignment="1">
      <alignment horizontal="center" vertical="center"/>
    </xf>
    <xf numFmtId="0" fontId="1" fillId="0" borderId="3" xfId="0" applyFont="1" applyFill="1" applyBorder="1" applyAlignment="1">
      <alignment horizontal="center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58" fontId="0" fillId="0" borderId="0" xfId="0" applyNumberFormat="1" applyAlignment="1">
      <alignment horizontal="center" vertical="center"/>
    </xf>
    <xf numFmtId="0" fontId="0" fillId="0" borderId="1" xfId="0" applyBorder="1" applyAlignment="1">
      <alignment horizontal="center" vertical="center"/>
    </xf>
    <xf numFmtId="58" fontId="0" fillId="0" borderId="2" xfId="0" applyNumberFormat="1" applyBorder="1" applyAlignment="1">
      <alignment vertical="center"/>
    </xf>
    <xf numFmtId="58" fontId="0" fillId="0" borderId="0" xfId="0" applyNumberFormat="1" applyAlignment="1">
      <alignment vertical="center"/>
    </xf>
    <xf numFmtId="0" fontId="0" fillId="0" borderId="4" xfId="0" applyBorder="1" applyAlignment="1">
      <alignment horizontal="center" vertical="center"/>
    </xf>
    <xf numFmtId="58" fontId="0" fillId="0" borderId="2" xfId="0" applyNumberFormat="1" applyBorder="1" applyAlignment="1">
      <alignment horizontal="center" vertical="center"/>
    </xf>
    <xf numFmtId="58" fontId="0" fillId="2" borderId="2" xfId="0" applyNumberFormat="1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177" fontId="0" fillId="0" borderId="2" xfId="0" applyNumberFormat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58" fontId="0" fillId="0" borderId="0" xfId="0" applyNumberForma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0" fillId="2" borderId="3" xfId="0" applyFill="1" applyBorder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166.png"/><Relationship Id="rId98" Type="http://schemas.openxmlformats.org/officeDocument/2006/relationships/image" Target="media/image165.png"/><Relationship Id="rId97" Type="http://schemas.openxmlformats.org/officeDocument/2006/relationships/image" Target="media/image164.png"/><Relationship Id="rId96" Type="http://schemas.openxmlformats.org/officeDocument/2006/relationships/image" Target="media/image163.png"/><Relationship Id="rId95" Type="http://schemas.openxmlformats.org/officeDocument/2006/relationships/image" Target="media/image162.png"/><Relationship Id="rId94" Type="http://schemas.openxmlformats.org/officeDocument/2006/relationships/image" Target="media/image161.png"/><Relationship Id="rId93" Type="http://schemas.openxmlformats.org/officeDocument/2006/relationships/image" Target="media/image160.png"/><Relationship Id="rId92" Type="http://schemas.openxmlformats.org/officeDocument/2006/relationships/image" Target="media/image159.png"/><Relationship Id="rId91" Type="http://schemas.openxmlformats.org/officeDocument/2006/relationships/image" Target="media/image158.png"/><Relationship Id="rId90" Type="http://schemas.openxmlformats.org/officeDocument/2006/relationships/image" Target="media/image157.png"/><Relationship Id="rId9" Type="http://schemas.openxmlformats.org/officeDocument/2006/relationships/image" Target="media/image76.png"/><Relationship Id="rId89" Type="http://schemas.openxmlformats.org/officeDocument/2006/relationships/image" Target="media/image156.png"/><Relationship Id="rId88" Type="http://schemas.openxmlformats.org/officeDocument/2006/relationships/image" Target="media/image155.png"/><Relationship Id="rId87" Type="http://schemas.openxmlformats.org/officeDocument/2006/relationships/image" Target="media/image154.png"/><Relationship Id="rId86" Type="http://schemas.openxmlformats.org/officeDocument/2006/relationships/image" Target="media/image153.png"/><Relationship Id="rId85" Type="http://schemas.openxmlformats.org/officeDocument/2006/relationships/image" Target="media/image152.png"/><Relationship Id="rId84" Type="http://schemas.openxmlformats.org/officeDocument/2006/relationships/image" Target="media/image151.png"/><Relationship Id="rId83" Type="http://schemas.openxmlformats.org/officeDocument/2006/relationships/image" Target="media/image150.png"/><Relationship Id="rId82" Type="http://schemas.openxmlformats.org/officeDocument/2006/relationships/image" Target="media/image149.png"/><Relationship Id="rId81" Type="http://schemas.openxmlformats.org/officeDocument/2006/relationships/image" Target="media/image148.png"/><Relationship Id="rId80" Type="http://schemas.openxmlformats.org/officeDocument/2006/relationships/image" Target="media/image147.png"/><Relationship Id="rId8" Type="http://schemas.openxmlformats.org/officeDocument/2006/relationships/image" Target="media/image75.png"/><Relationship Id="rId79" Type="http://schemas.openxmlformats.org/officeDocument/2006/relationships/image" Target="media/image146.png"/><Relationship Id="rId78" Type="http://schemas.openxmlformats.org/officeDocument/2006/relationships/image" Target="media/image145.png"/><Relationship Id="rId77" Type="http://schemas.openxmlformats.org/officeDocument/2006/relationships/image" Target="media/image144.png"/><Relationship Id="rId76" Type="http://schemas.openxmlformats.org/officeDocument/2006/relationships/image" Target="media/image143.png"/><Relationship Id="rId75" Type="http://schemas.openxmlformats.org/officeDocument/2006/relationships/image" Target="media/image142.png"/><Relationship Id="rId74" Type="http://schemas.openxmlformats.org/officeDocument/2006/relationships/image" Target="media/image141.png"/><Relationship Id="rId73" Type="http://schemas.openxmlformats.org/officeDocument/2006/relationships/image" Target="media/image140.png"/><Relationship Id="rId72" Type="http://schemas.openxmlformats.org/officeDocument/2006/relationships/image" Target="media/image139.png"/><Relationship Id="rId71" Type="http://schemas.openxmlformats.org/officeDocument/2006/relationships/image" Target="media/image138.png"/><Relationship Id="rId70" Type="http://schemas.openxmlformats.org/officeDocument/2006/relationships/image" Target="media/image137.png"/><Relationship Id="rId7" Type="http://schemas.openxmlformats.org/officeDocument/2006/relationships/image" Target="media/image74.png"/><Relationship Id="rId69" Type="http://schemas.openxmlformats.org/officeDocument/2006/relationships/image" Target="media/image136.png"/><Relationship Id="rId68" Type="http://schemas.openxmlformats.org/officeDocument/2006/relationships/image" Target="media/image135.png"/><Relationship Id="rId67" Type="http://schemas.openxmlformats.org/officeDocument/2006/relationships/image" Target="media/image134.png"/><Relationship Id="rId66" Type="http://schemas.openxmlformats.org/officeDocument/2006/relationships/image" Target="media/image133.png"/><Relationship Id="rId65" Type="http://schemas.openxmlformats.org/officeDocument/2006/relationships/image" Target="media/image132.png"/><Relationship Id="rId64" Type="http://schemas.openxmlformats.org/officeDocument/2006/relationships/image" Target="media/image131.png"/><Relationship Id="rId63" Type="http://schemas.openxmlformats.org/officeDocument/2006/relationships/image" Target="media/image130.png"/><Relationship Id="rId62" Type="http://schemas.openxmlformats.org/officeDocument/2006/relationships/image" Target="media/image129.png"/><Relationship Id="rId61" Type="http://schemas.openxmlformats.org/officeDocument/2006/relationships/image" Target="media/image128.png"/><Relationship Id="rId60" Type="http://schemas.openxmlformats.org/officeDocument/2006/relationships/image" Target="media/image127.png"/><Relationship Id="rId6" Type="http://schemas.openxmlformats.org/officeDocument/2006/relationships/image" Target="media/image73.png"/><Relationship Id="rId59" Type="http://schemas.openxmlformats.org/officeDocument/2006/relationships/image" Target="media/image126.png"/><Relationship Id="rId58" Type="http://schemas.openxmlformats.org/officeDocument/2006/relationships/image" Target="media/image125.png"/><Relationship Id="rId57" Type="http://schemas.openxmlformats.org/officeDocument/2006/relationships/image" Target="media/image124.png"/><Relationship Id="rId56" Type="http://schemas.openxmlformats.org/officeDocument/2006/relationships/image" Target="media/image123.png"/><Relationship Id="rId55" Type="http://schemas.openxmlformats.org/officeDocument/2006/relationships/image" Target="media/image122.png"/><Relationship Id="rId54" Type="http://schemas.openxmlformats.org/officeDocument/2006/relationships/image" Target="media/image121.png"/><Relationship Id="rId53" Type="http://schemas.openxmlformats.org/officeDocument/2006/relationships/image" Target="media/image120.png"/><Relationship Id="rId52" Type="http://schemas.openxmlformats.org/officeDocument/2006/relationships/image" Target="media/image119.png"/><Relationship Id="rId51" Type="http://schemas.openxmlformats.org/officeDocument/2006/relationships/image" Target="media/image118.png"/><Relationship Id="rId50" Type="http://schemas.openxmlformats.org/officeDocument/2006/relationships/image" Target="media/image117.png"/><Relationship Id="rId5" Type="http://schemas.openxmlformats.org/officeDocument/2006/relationships/image" Target="media/image72.png"/><Relationship Id="rId49" Type="http://schemas.openxmlformats.org/officeDocument/2006/relationships/image" Target="media/image116.png"/><Relationship Id="rId48" Type="http://schemas.openxmlformats.org/officeDocument/2006/relationships/image" Target="media/image115.png"/><Relationship Id="rId47" Type="http://schemas.openxmlformats.org/officeDocument/2006/relationships/image" Target="media/image114.png"/><Relationship Id="rId46" Type="http://schemas.openxmlformats.org/officeDocument/2006/relationships/image" Target="media/image113.png"/><Relationship Id="rId45" Type="http://schemas.openxmlformats.org/officeDocument/2006/relationships/image" Target="media/image112.png"/><Relationship Id="rId44" Type="http://schemas.openxmlformats.org/officeDocument/2006/relationships/image" Target="media/image111.png"/><Relationship Id="rId43" Type="http://schemas.openxmlformats.org/officeDocument/2006/relationships/image" Target="media/image110.png"/><Relationship Id="rId42" Type="http://schemas.openxmlformats.org/officeDocument/2006/relationships/image" Target="media/image109.png"/><Relationship Id="rId41" Type="http://schemas.openxmlformats.org/officeDocument/2006/relationships/image" Target="media/image108.png"/><Relationship Id="rId40" Type="http://schemas.openxmlformats.org/officeDocument/2006/relationships/image" Target="media/image107.png"/><Relationship Id="rId4" Type="http://schemas.openxmlformats.org/officeDocument/2006/relationships/image" Target="media/image71.png"/><Relationship Id="rId39" Type="http://schemas.openxmlformats.org/officeDocument/2006/relationships/image" Target="media/image106.png"/><Relationship Id="rId38" Type="http://schemas.openxmlformats.org/officeDocument/2006/relationships/image" Target="media/image105.png"/><Relationship Id="rId37" Type="http://schemas.openxmlformats.org/officeDocument/2006/relationships/image" Target="media/image104.png"/><Relationship Id="rId36" Type="http://schemas.openxmlformats.org/officeDocument/2006/relationships/image" Target="media/image103.png"/><Relationship Id="rId35" Type="http://schemas.openxmlformats.org/officeDocument/2006/relationships/image" Target="media/image102.png"/><Relationship Id="rId34" Type="http://schemas.openxmlformats.org/officeDocument/2006/relationships/image" Target="media/image101.png"/><Relationship Id="rId33" Type="http://schemas.openxmlformats.org/officeDocument/2006/relationships/image" Target="media/image100.png"/><Relationship Id="rId32" Type="http://schemas.openxmlformats.org/officeDocument/2006/relationships/image" Target="media/image99.png"/><Relationship Id="rId31" Type="http://schemas.openxmlformats.org/officeDocument/2006/relationships/image" Target="media/image98.png"/><Relationship Id="rId30" Type="http://schemas.openxmlformats.org/officeDocument/2006/relationships/image" Target="media/image97.png"/><Relationship Id="rId3" Type="http://schemas.openxmlformats.org/officeDocument/2006/relationships/image" Target="media/image70.png"/><Relationship Id="rId29" Type="http://schemas.openxmlformats.org/officeDocument/2006/relationships/image" Target="media/image96.png"/><Relationship Id="rId28" Type="http://schemas.openxmlformats.org/officeDocument/2006/relationships/image" Target="media/image95.png"/><Relationship Id="rId27" Type="http://schemas.openxmlformats.org/officeDocument/2006/relationships/image" Target="media/image94.png"/><Relationship Id="rId26" Type="http://schemas.openxmlformats.org/officeDocument/2006/relationships/image" Target="media/image93.png"/><Relationship Id="rId25" Type="http://schemas.openxmlformats.org/officeDocument/2006/relationships/image" Target="media/image92.png"/><Relationship Id="rId24" Type="http://schemas.openxmlformats.org/officeDocument/2006/relationships/image" Target="media/image91.png"/><Relationship Id="rId23" Type="http://schemas.openxmlformats.org/officeDocument/2006/relationships/image" Target="media/image90.png"/><Relationship Id="rId22" Type="http://schemas.openxmlformats.org/officeDocument/2006/relationships/image" Target="media/image89.png"/><Relationship Id="rId21" Type="http://schemas.openxmlformats.org/officeDocument/2006/relationships/image" Target="media/image88.png"/><Relationship Id="rId20" Type="http://schemas.openxmlformats.org/officeDocument/2006/relationships/image" Target="media/image87.png"/><Relationship Id="rId2" Type="http://schemas.openxmlformats.org/officeDocument/2006/relationships/image" Target="media/image69.png"/><Relationship Id="rId198" Type="http://schemas.openxmlformats.org/officeDocument/2006/relationships/image" Target="media/image265.png"/><Relationship Id="rId197" Type="http://schemas.openxmlformats.org/officeDocument/2006/relationships/image" Target="media/image264.png"/><Relationship Id="rId196" Type="http://schemas.openxmlformats.org/officeDocument/2006/relationships/image" Target="media/image263.png"/><Relationship Id="rId195" Type="http://schemas.openxmlformats.org/officeDocument/2006/relationships/image" Target="media/image262.png"/><Relationship Id="rId194" Type="http://schemas.openxmlformats.org/officeDocument/2006/relationships/image" Target="media/image261.png"/><Relationship Id="rId193" Type="http://schemas.openxmlformats.org/officeDocument/2006/relationships/image" Target="media/image260.png"/><Relationship Id="rId192" Type="http://schemas.openxmlformats.org/officeDocument/2006/relationships/image" Target="media/image259.png"/><Relationship Id="rId191" Type="http://schemas.openxmlformats.org/officeDocument/2006/relationships/image" Target="media/image258.png"/><Relationship Id="rId190" Type="http://schemas.openxmlformats.org/officeDocument/2006/relationships/image" Target="media/image257.png"/><Relationship Id="rId19" Type="http://schemas.openxmlformats.org/officeDocument/2006/relationships/image" Target="media/image86.png"/><Relationship Id="rId189" Type="http://schemas.openxmlformats.org/officeDocument/2006/relationships/image" Target="media/image256.png"/><Relationship Id="rId188" Type="http://schemas.openxmlformats.org/officeDocument/2006/relationships/image" Target="media/image255.png"/><Relationship Id="rId187" Type="http://schemas.openxmlformats.org/officeDocument/2006/relationships/image" Target="media/image254.png"/><Relationship Id="rId186" Type="http://schemas.openxmlformats.org/officeDocument/2006/relationships/image" Target="media/image253.png"/><Relationship Id="rId185" Type="http://schemas.openxmlformats.org/officeDocument/2006/relationships/image" Target="media/image252.png"/><Relationship Id="rId184" Type="http://schemas.openxmlformats.org/officeDocument/2006/relationships/image" Target="media/image251.png"/><Relationship Id="rId183" Type="http://schemas.openxmlformats.org/officeDocument/2006/relationships/image" Target="media/image250.png"/><Relationship Id="rId182" Type="http://schemas.openxmlformats.org/officeDocument/2006/relationships/image" Target="media/image249.png"/><Relationship Id="rId181" Type="http://schemas.openxmlformats.org/officeDocument/2006/relationships/image" Target="media/image248.png"/><Relationship Id="rId180" Type="http://schemas.openxmlformats.org/officeDocument/2006/relationships/image" Target="media/image247.png"/><Relationship Id="rId18" Type="http://schemas.openxmlformats.org/officeDocument/2006/relationships/image" Target="media/image85.png"/><Relationship Id="rId179" Type="http://schemas.openxmlformats.org/officeDocument/2006/relationships/image" Target="media/image246.png"/><Relationship Id="rId178" Type="http://schemas.openxmlformats.org/officeDocument/2006/relationships/image" Target="media/image245.png"/><Relationship Id="rId177" Type="http://schemas.openxmlformats.org/officeDocument/2006/relationships/image" Target="media/image244.png"/><Relationship Id="rId176" Type="http://schemas.openxmlformats.org/officeDocument/2006/relationships/image" Target="media/image243.png"/><Relationship Id="rId175" Type="http://schemas.openxmlformats.org/officeDocument/2006/relationships/image" Target="media/image242.png"/><Relationship Id="rId174" Type="http://schemas.openxmlformats.org/officeDocument/2006/relationships/image" Target="media/image241.png"/><Relationship Id="rId173" Type="http://schemas.openxmlformats.org/officeDocument/2006/relationships/image" Target="media/image240.png"/><Relationship Id="rId172" Type="http://schemas.openxmlformats.org/officeDocument/2006/relationships/image" Target="media/image239.png"/><Relationship Id="rId171" Type="http://schemas.openxmlformats.org/officeDocument/2006/relationships/image" Target="media/image238.png"/><Relationship Id="rId170" Type="http://schemas.openxmlformats.org/officeDocument/2006/relationships/image" Target="media/image237.png"/><Relationship Id="rId17" Type="http://schemas.openxmlformats.org/officeDocument/2006/relationships/image" Target="media/image84.png"/><Relationship Id="rId169" Type="http://schemas.openxmlformats.org/officeDocument/2006/relationships/image" Target="media/image236.png"/><Relationship Id="rId168" Type="http://schemas.openxmlformats.org/officeDocument/2006/relationships/image" Target="media/image235.png"/><Relationship Id="rId167" Type="http://schemas.openxmlformats.org/officeDocument/2006/relationships/image" Target="media/image234.png"/><Relationship Id="rId166" Type="http://schemas.openxmlformats.org/officeDocument/2006/relationships/image" Target="media/image233.png"/><Relationship Id="rId165" Type="http://schemas.openxmlformats.org/officeDocument/2006/relationships/image" Target="media/image232.png"/><Relationship Id="rId164" Type="http://schemas.openxmlformats.org/officeDocument/2006/relationships/image" Target="media/image231.png"/><Relationship Id="rId163" Type="http://schemas.openxmlformats.org/officeDocument/2006/relationships/image" Target="media/image230.png"/><Relationship Id="rId162" Type="http://schemas.openxmlformats.org/officeDocument/2006/relationships/image" Target="media/image229.png"/><Relationship Id="rId161" Type="http://schemas.openxmlformats.org/officeDocument/2006/relationships/image" Target="media/image228.png"/><Relationship Id="rId160" Type="http://schemas.openxmlformats.org/officeDocument/2006/relationships/image" Target="media/image227.png"/><Relationship Id="rId16" Type="http://schemas.openxmlformats.org/officeDocument/2006/relationships/image" Target="media/image83.png"/><Relationship Id="rId159" Type="http://schemas.openxmlformats.org/officeDocument/2006/relationships/image" Target="media/image226.png"/><Relationship Id="rId158" Type="http://schemas.openxmlformats.org/officeDocument/2006/relationships/image" Target="media/image225.png"/><Relationship Id="rId157" Type="http://schemas.openxmlformats.org/officeDocument/2006/relationships/image" Target="media/image224.png"/><Relationship Id="rId156" Type="http://schemas.openxmlformats.org/officeDocument/2006/relationships/image" Target="media/image223.png"/><Relationship Id="rId155" Type="http://schemas.openxmlformats.org/officeDocument/2006/relationships/image" Target="media/image222.png"/><Relationship Id="rId154" Type="http://schemas.openxmlformats.org/officeDocument/2006/relationships/image" Target="media/image221.png"/><Relationship Id="rId153" Type="http://schemas.openxmlformats.org/officeDocument/2006/relationships/image" Target="media/image220.png"/><Relationship Id="rId152" Type="http://schemas.openxmlformats.org/officeDocument/2006/relationships/image" Target="media/image219.png"/><Relationship Id="rId151" Type="http://schemas.openxmlformats.org/officeDocument/2006/relationships/image" Target="media/image218.png"/><Relationship Id="rId150" Type="http://schemas.openxmlformats.org/officeDocument/2006/relationships/image" Target="media/image217.png"/><Relationship Id="rId15" Type="http://schemas.openxmlformats.org/officeDocument/2006/relationships/image" Target="media/image82.png"/><Relationship Id="rId149" Type="http://schemas.openxmlformats.org/officeDocument/2006/relationships/image" Target="media/image216.png"/><Relationship Id="rId148" Type="http://schemas.openxmlformats.org/officeDocument/2006/relationships/image" Target="media/image215.png"/><Relationship Id="rId147" Type="http://schemas.openxmlformats.org/officeDocument/2006/relationships/image" Target="media/image214.png"/><Relationship Id="rId146" Type="http://schemas.openxmlformats.org/officeDocument/2006/relationships/image" Target="media/image213.png"/><Relationship Id="rId145" Type="http://schemas.openxmlformats.org/officeDocument/2006/relationships/image" Target="media/image212.png"/><Relationship Id="rId144" Type="http://schemas.openxmlformats.org/officeDocument/2006/relationships/image" Target="media/image211.png"/><Relationship Id="rId143" Type="http://schemas.openxmlformats.org/officeDocument/2006/relationships/image" Target="media/image210.png"/><Relationship Id="rId142" Type="http://schemas.openxmlformats.org/officeDocument/2006/relationships/image" Target="media/image209.png"/><Relationship Id="rId141" Type="http://schemas.openxmlformats.org/officeDocument/2006/relationships/image" Target="media/image208.png"/><Relationship Id="rId140" Type="http://schemas.openxmlformats.org/officeDocument/2006/relationships/image" Target="media/image207.png"/><Relationship Id="rId14" Type="http://schemas.openxmlformats.org/officeDocument/2006/relationships/image" Target="media/image81.png"/><Relationship Id="rId139" Type="http://schemas.openxmlformats.org/officeDocument/2006/relationships/image" Target="media/image206.png"/><Relationship Id="rId138" Type="http://schemas.openxmlformats.org/officeDocument/2006/relationships/image" Target="media/image205.png"/><Relationship Id="rId137" Type="http://schemas.openxmlformats.org/officeDocument/2006/relationships/image" Target="media/image204.png"/><Relationship Id="rId136" Type="http://schemas.openxmlformats.org/officeDocument/2006/relationships/image" Target="media/image203.png"/><Relationship Id="rId135" Type="http://schemas.openxmlformats.org/officeDocument/2006/relationships/image" Target="media/image202.png"/><Relationship Id="rId134" Type="http://schemas.openxmlformats.org/officeDocument/2006/relationships/image" Target="media/image201.png"/><Relationship Id="rId133" Type="http://schemas.openxmlformats.org/officeDocument/2006/relationships/image" Target="media/image200.png"/><Relationship Id="rId132" Type="http://schemas.openxmlformats.org/officeDocument/2006/relationships/image" Target="media/image199.png"/><Relationship Id="rId131" Type="http://schemas.openxmlformats.org/officeDocument/2006/relationships/image" Target="media/image198.png"/><Relationship Id="rId130" Type="http://schemas.openxmlformats.org/officeDocument/2006/relationships/image" Target="media/image197.png"/><Relationship Id="rId13" Type="http://schemas.openxmlformats.org/officeDocument/2006/relationships/image" Target="media/image80.png"/><Relationship Id="rId129" Type="http://schemas.openxmlformats.org/officeDocument/2006/relationships/image" Target="media/image196.png"/><Relationship Id="rId128" Type="http://schemas.openxmlformats.org/officeDocument/2006/relationships/image" Target="media/image195.png"/><Relationship Id="rId127" Type="http://schemas.openxmlformats.org/officeDocument/2006/relationships/image" Target="media/image194.png"/><Relationship Id="rId126" Type="http://schemas.openxmlformats.org/officeDocument/2006/relationships/image" Target="media/image193.png"/><Relationship Id="rId125" Type="http://schemas.openxmlformats.org/officeDocument/2006/relationships/image" Target="media/image192.png"/><Relationship Id="rId124" Type="http://schemas.openxmlformats.org/officeDocument/2006/relationships/image" Target="media/image191.png"/><Relationship Id="rId123" Type="http://schemas.openxmlformats.org/officeDocument/2006/relationships/image" Target="media/image190.png"/><Relationship Id="rId122" Type="http://schemas.openxmlformats.org/officeDocument/2006/relationships/image" Target="media/image189.png"/><Relationship Id="rId121" Type="http://schemas.openxmlformats.org/officeDocument/2006/relationships/image" Target="media/image188.png"/><Relationship Id="rId120" Type="http://schemas.openxmlformats.org/officeDocument/2006/relationships/image" Target="media/image187.png"/><Relationship Id="rId12" Type="http://schemas.openxmlformats.org/officeDocument/2006/relationships/image" Target="media/image79.png"/><Relationship Id="rId119" Type="http://schemas.openxmlformats.org/officeDocument/2006/relationships/image" Target="media/image186.png"/><Relationship Id="rId118" Type="http://schemas.openxmlformats.org/officeDocument/2006/relationships/image" Target="media/image185.png"/><Relationship Id="rId117" Type="http://schemas.openxmlformats.org/officeDocument/2006/relationships/image" Target="media/image184.png"/><Relationship Id="rId116" Type="http://schemas.openxmlformats.org/officeDocument/2006/relationships/image" Target="media/image183.png"/><Relationship Id="rId115" Type="http://schemas.openxmlformats.org/officeDocument/2006/relationships/image" Target="media/image182.png"/><Relationship Id="rId114" Type="http://schemas.openxmlformats.org/officeDocument/2006/relationships/image" Target="media/image181.png"/><Relationship Id="rId113" Type="http://schemas.openxmlformats.org/officeDocument/2006/relationships/image" Target="media/image180.png"/><Relationship Id="rId112" Type="http://schemas.openxmlformats.org/officeDocument/2006/relationships/image" Target="media/image179.png"/><Relationship Id="rId111" Type="http://schemas.openxmlformats.org/officeDocument/2006/relationships/image" Target="media/image178.png"/><Relationship Id="rId110" Type="http://schemas.openxmlformats.org/officeDocument/2006/relationships/image" Target="media/image177.png"/><Relationship Id="rId11" Type="http://schemas.openxmlformats.org/officeDocument/2006/relationships/image" Target="media/image78.png"/><Relationship Id="rId109" Type="http://schemas.openxmlformats.org/officeDocument/2006/relationships/image" Target="media/image176.png"/><Relationship Id="rId108" Type="http://schemas.openxmlformats.org/officeDocument/2006/relationships/image" Target="media/image175.png"/><Relationship Id="rId107" Type="http://schemas.openxmlformats.org/officeDocument/2006/relationships/image" Target="media/image174.png"/><Relationship Id="rId106" Type="http://schemas.openxmlformats.org/officeDocument/2006/relationships/image" Target="media/image173.png"/><Relationship Id="rId105" Type="http://schemas.openxmlformats.org/officeDocument/2006/relationships/image" Target="media/image172.png"/><Relationship Id="rId104" Type="http://schemas.openxmlformats.org/officeDocument/2006/relationships/image" Target="media/image171.png"/><Relationship Id="rId103" Type="http://schemas.openxmlformats.org/officeDocument/2006/relationships/image" Target="media/image170.png"/><Relationship Id="rId102" Type="http://schemas.openxmlformats.org/officeDocument/2006/relationships/image" Target="media/image169.png"/><Relationship Id="rId101" Type="http://schemas.openxmlformats.org/officeDocument/2006/relationships/image" Target="media/image168.png"/><Relationship Id="rId100" Type="http://schemas.openxmlformats.org/officeDocument/2006/relationships/image" Target="media/image167.png"/><Relationship Id="rId10" Type="http://schemas.openxmlformats.org/officeDocument/2006/relationships/image" Target="media/image77.png"/><Relationship Id="rId1" Type="http://schemas.openxmlformats.org/officeDocument/2006/relationships/image" Target="media/image68.pn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</xdr:col>
      <xdr:colOff>31750</xdr:colOff>
      <xdr:row>28</xdr:row>
      <xdr:rowOff>121285</xdr:rowOff>
    </xdr:from>
    <xdr:to>
      <xdr:col>3</xdr:col>
      <xdr:colOff>9525</xdr:colOff>
      <xdr:row>29</xdr:row>
      <xdr:rowOff>800100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555750" y="45371385"/>
          <a:ext cx="1301750" cy="1555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22860</xdr:colOff>
      <xdr:row>11</xdr:row>
      <xdr:rowOff>69215</xdr:rowOff>
    </xdr:from>
    <xdr:to>
      <xdr:col>2</xdr:col>
      <xdr:colOff>1305560</xdr:colOff>
      <xdr:row>12</xdr:row>
      <xdr:rowOff>959485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46860" y="19017615"/>
          <a:ext cx="1282700" cy="1969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40005</xdr:colOff>
      <xdr:row>40</xdr:row>
      <xdr:rowOff>62230</xdr:rowOff>
    </xdr:from>
    <xdr:to>
      <xdr:col>2</xdr:col>
      <xdr:colOff>1313815</xdr:colOff>
      <xdr:row>41</xdr:row>
      <xdr:rowOff>844550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64005" y="65086230"/>
          <a:ext cx="1273810" cy="1785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131445</xdr:colOff>
      <xdr:row>45</xdr:row>
      <xdr:rowOff>47625</xdr:rowOff>
    </xdr:from>
    <xdr:to>
      <xdr:col>2</xdr:col>
      <xdr:colOff>1162685</xdr:colOff>
      <xdr:row>46</xdr:row>
      <xdr:rowOff>823595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55445" y="72285225"/>
          <a:ext cx="1031240" cy="1677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95250</xdr:colOff>
      <xdr:row>94</xdr:row>
      <xdr:rowOff>1774825</xdr:rowOff>
    </xdr:from>
    <xdr:to>
      <xdr:col>2</xdr:col>
      <xdr:colOff>1230630</xdr:colOff>
      <xdr:row>96</xdr:row>
      <xdr:rowOff>984250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619250" y="157553025"/>
          <a:ext cx="1135380" cy="1838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111</xdr:row>
      <xdr:rowOff>25400</xdr:rowOff>
    </xdr:from>
    <xdr:to>
      <xdr:col>2</xdr:col>
      <xdr:colOff>1144270</xdr:colOff>
      <xdr:row>113</xdr:row>
      <xdr:rowOff>3175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581150" y="183972200"/>
          <a:ext cx="1087120" cy="1819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28575</xdr:colOff>
      <xdr:row>150</xdr:row>
      <xdr:rowOff>1768475</xdr:rowOff>
    </xdr:from>
    <xdr:to>
      <xdr:col>2</xdr:col>
      <xdr:colOff>1296035</xdr:colOff>
      <xdr:row>152</xdr:row>
      <xdr:rowOff>1003300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52575" y="250736100"/>
          <a:ext cx="1267460" cy="2006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160</xdr:row>
      <xdr:rowOff>0</xdr:rowOff>
    </xdr:from>
    <xdr:to>
      <xdr:col>2</xdr:col>
      <xdr:colOff>1292225</xdr:colOff>
      <xdr:row>161</xdr:row>
      <xdr:rowOff>835660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543050" y="265214100"/>
          <a:ext cx="1273175" cy="171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163</xdr:row>
      <xdr:rowOff>101600</xdr:rowOff>
    </xdr:from>
    <xdr:to>
      <xdr:col>2</xdr:col>
      <xdr:colOff>1315085</xdr:colOff>
      <xdr:row>165</xdr:row>
      <xdr:rowOff>7620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543050" y="268960600"/>
          <a:ext cx="1296035" cy="1811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829310</xdr:colOff>
      <xdr:row>177</xdr:row>
      <xdr:rowOff>0</xdr:rowOff>
    </xdr:from>
    <xdr:to>
      <xdr:col>3</xdr:col>
      <xdr:colOff>1905</xdr:colOff>
      <xdr:row>178</xdr:row>
      <xdr:rowOff>847090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515110" y="292100000"/>
          <a:ext cx="1334770" cy="1824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181</xdr:row>
      <xdr:rowOff>25400</xdr:rowOff>
    </xdr:from>
    <xdr:to>
      <xdr:col>2</xdr:col>
      <xdr:colOff>1305560</xdr:colOff>
      <xdr:row>182</xdr:row>
      <xdr:rowOff>901700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543050" y="297561000"/>
          <a:ext cx="1286510" cy="1892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22860</xdr:colOff>
      <xdr:row>190</xdr:row>
      <xdr:rowOff>591185</xdr:rowOff>
    </xdr:from>
    <xdr:to>
      <xdr:col>2</xdr:col>
      <xdr:colOff>1311275</xdr:colOff>
      <xdr:row>191</xdr:row>
      <xdr:rowOff>802640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546860" y="312630185"/>
          <a:ext cx="1288415" cy="1989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198</xdr:row>
      <xdr:rowOff>25400</xdr:rowOff>
    </xdr:from>
    <xdr:to>
      <xdr:col>2</xdr:col>
      <xdr:colOff>1310005</xdr:colOff>
      <xdr:row>199</xdr:row>
      <xdr:rowOff>916305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524000" y="323837300"/>
          <a:ext cx="1310005" cy="2021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171450</xdr:colOff>
      <xdr:row>229</xdr:row>
      <xdr:rowOff>19050</xdr:rowOff>
    </xdr:from>
    <xdr:to>
      <xdr:col>2</xdr:col>
      <xdr:colOff>1181735</xdr:colOff>
      <xdr:row>230</xdr:row>
      <xdr:rowOff>783590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95450" y="374084850"/>
          <a:ext cx="1010285" cy="1755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48895</xdr:colOff>
      <xdr:row>234</xdr:row>
      <xdr:rowOff>25400</xdr:rowOff>
    </xdr:from>
    <xdr:to>
      <xdr:col>3</xdr:col>
      <xdr:colOff>10795</xdr:colOff>
      <xdr:row>235</xdr:row>
      <xdr:rowOff>913130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572895" y="381241300"/>
          <a:ext cx="1285875" cy="1827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28575</xdr:colOff>
      <xdr:row>135</xdr:row>
      <xdr:rowOff>44450</xdr:rowOff>
    </xdr:from>
    <xdr:to>
      <xdr:col>3</xdr:col>
      <xdr:colOff>24130</xdr:colOff>
      <xdr:row>136</xdr:row>
      <xdr:rowOff>854710</xdr:rowOff>
    </xdr:to>
    <xdr:pic>
      <xdr:nvPicPr>
        <xdr:cNvPr id="17" name="图片 16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552575" y="225278950"/>
          <a:ext cx="1319530" cy="1724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83185</xdr:colOff>
      <xdr:row>252</xdr:row>
      <xdr:rowOff>22860</xdr:rowOff>
    </xdr:from>
    <xdr:to>
      <xdr:col>2</xdr:col>
      <xdr:colOff>1275080</xdr:colOff>
      <xdr:row>253</xdr:row>
      <xdr:rowOff>835025</xdr:rowOff>
    </xdr:to>
    <xdr:pic>
      <xdr:nvPicPr>
        <xdr:cNvPr id="18" name="图片 17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07185" y="411540960"/>
          <a:ext cx="1191895" cy="1764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280</xdr:row>
      <xdr:rowOff>22225</xdr:rowOff>
    </xdr:from>
    <xdr:to>
      <xdr:col>3</xdr:col>
      <xdr:colOff>18415</xdr:colOff>
      <xdr:row>281</xdr:row>
      <xdr:rowOff>1012190</xdr:rowOff>
    </xdr:to>
    <xdr:pic>
      <xdr:nvPicPr>
        <xdr:cNvPr id="19" name="图片 18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524000" y="456625325"/>
          <a:ext cx="1342390" cy="1942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26670</xdr:colOff>
      <xdr:row>282</xdr:row>
      <xdr:rowOff>170180</xdr:rowOff>
    </xdr:from>
    <xdr:to>
      <xdr:col>3</xdr:col>
      <xdr:colOff>7620</xdr:colOff>
      <xdr:row>283</xdr:row>
      <xdr:rowOff>900430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550670" y="458754480"/>
          <a:ext cx="1304925" cy="1797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108585</xdr:colOff>
      <xdr:row>284</xdr:row>
      <xdr:rowOff>15875</xdr:rowOff>
    </xdr:from>
    <xdr:to>
      <xdr:col>2</xdr:col>
      <xdr:colOff>1179830</xdr:colOff>
      <xdr:row>286</xdr:row>
      <xdr:rowOff>15240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32585" y="460670275"/>
          <a:ext cx="1071245" cy="20186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60</xdr:row>
      <xdr:rowOff>1771650</xdr:rowOff>
    </xdr:from>
    <xdr:to>
      <xdr:col>2</xdr:col>
      <xdr:colOff>1266190</xdr:colOff>
      <xdr:row>62</xdr:row>
      <xdr:rowOff>832485</xdr:rowOff>
    </xdr:to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543050" y="98901250"/>
          <a:ext cx="1247140" cy="1715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95250</xdr:colOff>
      <xdr:row>155</xdr:row>
      <xdr:rowOff>34925</xdr:rowOff>
    </xdr:from>
    <xdr:to>
      <xdr:col>2</xdr:col>
      <xdr:colOff>1201420</xdr:colOff>
      <xdr:row>155</xdr:row>
      <xdr:rowOff>1746885</xdr:rowOff>
    </xdr:to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19250" y="256359025"/>
          <a:ext cx="1106170" cy="171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192</xdr:row>
      <xdr:rowOff>158750</xdr:rowOff>
    </xdr:from>
    <xdr:to>
      <xdr:col>2</xdr:col>
      <xdr:colOff>1323340</xdr:colOff>
      <xdr:row>193</xdr:row>
      <xdr:rowOff>941705</xdr:rowOff>
    </xdr:to>
    <xdr:pic>
      <xdr:nvPicPr>
        <xdr:cNvPr id="24" name="图片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543050" y="314928250"/>
          <a:ext cx="1304290" cy="18116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148</xdr:row>
      <xdr:rowOff>2041525</xdr:rowOff>
    </xdr:from>
    <xdr:to>
      <xdr:col>2</xdr:col>
      <xdr:colOff>1299210</xdr:colOff>
      <xdr:row>150</xdr:row>
      <xdr:rowOff>908050</xdr:rowOff>
    </xdr:to>
    <xdr:pic>
      <xdr:nvPicPr>
        <xdr:cNvPr id="26" name="图片 2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562100" y="248739025"/>
          <a:ext cx="1261110" cy="196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200</xdr:row>
      <xdr:rowOff>15875</xdr:rowOff>
    </xdr:from>
    <xdr:to>
      <xdr:col>2</xdr:col>
      <xdr:colOff>1181100</xdr:colOff>
      <xdr:row>201</xdr:row>
      <xdr:rowOff>943610</xdr:rowOff>
    </xdr:to>
    <xdr:pic>
      <xdr:nvPicPr>
        <xdr:cNvPr id="25" name="图片 24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571625" y="325923275"/>
          <a:ext cx="1133475" cy="1905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22225</xdr:colOff>
      <xdr:row>21</xdr:row>
      <xdr:rowOff>580390</xdr:rowOff>
    </xdr:from>
    <xdr:to>
      <xdr:col>2</xdr:col>
      <xdr:colOff>1317625</xdr:colOff>
      <xdr:row>23</xdr:row>
      <xdr:rowOff>441960</xdr:rowOff>
    </xdr:to>
    <xdr:pic>
      <xdr:nvPicPr>
        <xdr:cNvPr id="27" name="图片 2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546225" y="35860990"/>
          <a:ext cx="1295400" cy="1766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125095</xdr:colOff>
      <xdr:row>25</xdr:row>
      <xdr:rowOff>69850</xdr:rowOff>
    </xdr:from>
    <xdr:to>
      <xdr:col>2</xdr:col>
      <xdr:colOff>1219835</xdr:colOff>
      <xdr:row>25</xdr:row>
      <xdr:rowOff>1740535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649095" y="39985950"/>
          <a:ext cx="1094740" cy="1670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91</xdr:row>
      <xdr:rowOff>0</xdr:rowOff>
    </xdr:from>
    <xdr:to>
      <xdr:col>3</xdr:col>
      <xdr:colOff>0</xdr:colOff>
      <xdr:row>91</xdr:row>
      <xdr:rowOff>1689100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543050" y="150444200"/>
          <a:ext cx="1304925" cy="168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156</xdr:row>
      <xdr:rowOff>34925</xdr:rowOff>
    </xdr:from>
    <xdr:to>
      <xdr:col>2</xdr:col>
      <xdr:colOff>1257935</xdr:colOff>
      <xdr:row>156</xdr:row>
      <xdr:rowOff>1701165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581150" y="258137025"/>
          <a:ext cx="1200785" cy="1666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76200</xdr:colOff>
      <xdr:row>76</xdr:row>
      <xdr:rowOff>44450</xdr:rowOff>
    </xdr:from>
    <xdr:to>
      <xdr:col>2</xdr:col>
      <xdr:colOff>1206500</xdr:colOff>
      <xdr:row>76</xdr:row>
      <xdr:rowOff>1753235</xdr:rowOff>
    </xdr:to>
    <xdr:pic>
      <xdr:nvPicPr>
        <xdr:cNvPr id="32" name="图片 3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600200" y="123818650"/>
          <a:ext cx="1130300" cy="1708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123825</xdr:colOff>
      <xdr:row>209</xdr:row>
      <xdr:rowOff>25400</xdr:rowOff>
    </xdr:from>
    <xdr:to>
      <xdr:col>2</xdr:col>
      <xdr:colOff>1238250</xdr:colOff>
      <xdr:row>209</xdr:row>
      <xdr:rowOff>1696085</xdr:rowOff>
    </xdr:to>
    <xdr:pic>
      <xdr:nvPicPr>
        <xdr:cNvPr id="33" name="图片 3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647825" y="340334600"/>
          <a:ext cx="1114425" cy="1670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161925</xdr:colOff>
      <xdr:row>208</xdr:row>
      <xdr:rowOff>95250</xdr:rowOff>
    </xdr:from>
    <xdr:to>
      <xdr:col>2</xdr:col>
      <xdr:colOff>1162050</xdr:colOff>
      <xdr:row>208</xdr:row>
      <xdr:rowOff>1673860</xdr:rowOff>
    </xdr:to>
    <xdr:pic>
      <xdr:nvPicPr>
        <xdr:cNvPr id="34" name="图片 3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685925" y="338626450"/>
          <a:ext cx="1000125" cy="1578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104775</xdr:colOff>
      <xdr:row>211</xdr:row>
      <xdr:rowOff>53975</xdr:rowOff>
    </xdr:from>
    <xdr:to>
      <xdr:col>2</xdr:col>
      <xdr:colOff>1219835</xdr:colOff>
      <xdr:row>211</xdr:row>
      <xdr:rowOff>1698625</xdr:rowOff>
    </xdr:to>
    <xdr:pic>
      <xdr:nvPicPr>
        <xdr:cNvPr id="35" name="图片 3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628775" y="343919175"/>
          <a:ext cx="1115060" cy="1644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171450</xdr:colOff>
      <xdr:row>236</xdr:row>
      <xdr:rowOff>95250</xdr:rowOff>
    </xdr:from>
    <xdr:to>
      <xdr:col>2</xdr:col>
      <xdr:colOff>1134110</xdr:colOff>
      <xdr:row>236</xdr:row>
      <xdr:rowOff>1633220</xdr:rowOff>
    </xdr:to>
    <xdr:pic>
      <xdr:nvPicPr>
        <xdr:cNvPr id="36" name="图片 35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695450" y="383203450"/>
          <a:ext cx="962660" cy="1537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51435</xdr:colOff>
      <xdr:row>289</xdr:row>
      <xdr:rowOff>50800</xdr:rowOff>
    </xdr:from>
    <xdr:to>
      <xdr:col>2</xdr:col>
      <xdr:colOff>1272540</xdr:colOff>
      <xdr:row>289</xdr:row>
      <xdr:rowOff>1762760</xdr:rowOff>
    </xdr:to>
    <xdr:pic>
      <xdr:nvPicPr>
        <xdr:cNvPr id="31" name="图片 30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75435" y="468172800"/>
          <a:ext cx="1221105" cy="1711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19050</xdr:colOff>
      <xdr:row>26</xdr:row>
      <xdr:rowOff>0</xdr:rowOff>
    </xdr:from>
    <xdr:to>
      <xdr:col>2</xdr:col>
      <xdr:colOff>1285875</xdr:colOff>
      <xdr:row>27</xdr:row>
      <xdr:rowOff>10795</xdr:rowOff>
    </xdr:to>
    <xdr:pic>
      <xdr:nvPicPr>
        <xdr:cNvPr id="37" name="图片 36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543050" y="41694100"/>
          <a:ext cx="1266825" cy="1788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142875</xdr:colOff>
      <xdr:row>56</xdr:row>
      <xdr:rowOff>53340</xdr:rowOff>
    </xdr:from>
    <xdr:to>
      <xdr:col>2</xdr:col>
      <xdr:colOff>1206500</xdr:colOff>
      <xdr:row>56</xdr:row>
      <xdr:rowOff>1730375</xdr:rowOff>
    </xdr:to>
    <xdr:pic>
      <xdr:nvPicPr>
        <xdr:cNvPr id="45" name="图片 44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666875" y="90070940"/>
          <a:ext cx="1063625" cy="1677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129</xdr:row>
      <xdr:rowOff>34925</xdr:rowOff>
    </xdr:from>
    <xdr:to>
      <xdr:col>2</xdr:col>
      <xdr:colOff>1304925</xdr:colOff>
      <xdr:row>129</xdr:row>
      <xdr:rowOff>1750695</xdr:rowOff>
    </xdr:to>
    <xdr:pic>
      <xdr:nvPicPr>
        <xdr:cNvPr id="46" name="图片 45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581150" y="214601425"/>
          <a:ext cx="1247775" cy="1715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47625</xdr:colOff>
      <xdr:row>33</xdr:row>
      <xdr:rowOff>130175</xdr:rowOff>
    </xdr:from>
    <xdr:to>
      <xdr:col>2</xdr:col>
      <xdr:colOff>1273175</xdr:colOff>
      <xdr:row>33</xdr:row>
      <xdr:rowOff>1696085</xdr:rowOff>
    </xdr:to>
    <xdr:pic>
      <xdr:nvPicPr>
        <xdr:cNvPr id="47" name="图片 46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571625" y="52441475"/>
          <a:ext cx="1225550" cy="1565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82</xdr:row>
      <xdr:rowOff>120650</xdr:rowOff>
    </xdr:from>
    <xdr:to>
      <xdr:col>3</xdr:col>
      <xdr:colOff>8890</xdr:colOff>
      <xdr:row>82</xdr:row>
      <xdr:rowOff>1651635</xdr:rowOff>
    </xdr:to>
    <xdr:pic>
      <xdr:nvPicPr>
        <xdr:cNvPr id="48" name="图片 47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562100" y="134562850"/>
          <a:ext cx="1294765" cy="1530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28575</xdr:colOff>
      <xdr:row>278</xdr:row>
      <xdr:rowOff>0</xdr:rowOff>
    </xdr:from>
    <xdr:to>
      <xdr:col>2</xdr:col>
      <xdr:colOff>1313815</xdr:colOff>
      <xdr:row>279</xdr:row>
      <xdr:rowOff>852805</xdr:rowOff>
    </xdr:to>
    <xdr:pic>
      <xdr:nvPicPr>
        <xdr:cNvPr id="41" name="图片 40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552575" y="454799700"/>
          <a:ext cx="1285240" cy="1754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1319530</xdr:colOff>
      <xdr:row>31</xdr:row>
      <xdr:rowOff>1755775</xdr:rowOff>
    </xdr:to>
    <xdr:pic>
      <xdr:nvPicPr>
        <xdr:cNvPr id="40" name="图片 39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524000" y="48780700"/>
          <a:ext cx="1319530" cy="1755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27940</xdr:colOff>
      <xdr:row>170</xdr:row>
      <xdr:rowOff>55245</xdr:rowOff>
    </xdr:from>
    <xdr:to>
      <xdr:col>2</xdr:col>
      <xdr:colOff>1289685</xdr:colOff>
      <xdr:row>170</xdr:row>
      <xdr:rowOff>1701800</xdr:rowOff>
    </xdr:to>
    <xdr:pic>
      <xdr:nvPicPr>
        <xdr:cNvPr id="43" name="图片 42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551940" y="279709245"/>
          <a:ext cx="1261745" cy="1646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210</xdr:row>
      <xdr:rowOff>111125</xdr:rowOff>
    </xdr:from>
    <xdr:to>
      <xdr:col>2</xdr:col>
      <xdr:colOff>1284605</xdr:colOff>
      <xdr:row>210</xdr:row>
      <xdr:rowOff>1647825</xdr:rowOff>
    </xdr:to>
    <xdr:pic>
      <xdr:nvPicPr>
        <xdr:cNvPr id="38" name="图片 3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562100" y="342198325"/>
          <a:ext cx="1246505" cy="153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212</xdr:row>
      <xdr:rowOff>139700</xdr:rowOff>
    </xdr:from>
    <xdr:to>
      <xdr:col>2</xdr:col>
      <xdr:colOff>1295400</xdr:colOff>
      <xdr:row>212</xdr:row>
      <xdr:rowOff>1647825</xdr:rowOff>
    </xdr:to>
    <xdr:pic>
      <xdr:nvPicPr>
        <xdr:cNvPr id="39" name="图片 38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562100" y="345782900"/>
          <a:ext cx="1257300" cy="1508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213</xdr:row>
      <xdr:rowOff>92075</xdr:rowOff>
    </xdr:from>
    <xdr:to>
      <xdr:col>2</xdr:col>
      <xdr:colOff>1315085</xdr:colOff>
      <xdr:row>213</xdr:row>
      <xdr:rowOff>1629410</xdr:rowOff>
    </xdr:to>
    <xdr:pic>
      <xdr:nvPicPr>
        <xdr:cNvPr id="44" name="图片 43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562100" y="347513275"/>
          <a:ext cx="1276985" cy="1537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214</xdr:row>
      <xdr:rowOff>25400</xdr:rowOff>
    </xdr:from>
    <xdr:to>
      <xdr:col>2</xdr:col>
      <xdr:colOff>1298575</xdr:colOff>
      <xdr:row>214</xdr:row>
      <xdr:rowOff>1704975</xdr:rowOff>
    </xdr:to>
    <xdr:pic>
      <xdr:nvPicPr>
        <xdr:cNvPr id="49" name="图片 48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581150" y="349224600"/>
          <a:ext cx="1241425" cy="1679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215</xdr:row>
      <xdr:rowOff>34925</xdr:rowOff>
    </xdr:from>
    <xdr:to>
      <xdr:col>2</xdr:col>
      <xdr:colOff>1309370</xdr:colOff>
      <xdr:row>215</xdr:row>
      <xdr:rowOff>1704975</xdr:rowOff>
    </xdr:to>
    <xdr:pic>
      <xdr:nvPicPr>
        <xdr:cNvPr id="50" name="图片 4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562100" y="351012125"/>
          <a:ext cx="1271270" cy="167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28575</xdr:colOff>
      <xdr:row>216</xdr:row>
      <xdr:rowOff>120650</xdr:rowOff>
    </xdr:from>
    <xdr:to>
      <xdr:col>2</xdr:col>
      <xdr:colOff>1308735</xdr:colOff>
      <xdr:row>216</xdr:row>
      <xdr:rowOff>1648460</xdr:rowOff>
    </xdr:to>
    <xdr:pic>
      <xdr:nvPicPr>
        <xdr:cNvPr id="51" name="图片 5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552575" y="352875850"/>
          <a:ext cx="1280160" cy="1527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217</xdr:row>
      <xdr:rowOff>111125</xdr:rowOff>
    </xdr:from>
    <xdr:to>
      <xdr:col>2</xdr:col>
      <xdr:colOff>1309370</xdr:colOff>
      <xdr:row>217</xdr:row>
      <xdr:rowOff>1695450</xdr:rowOff>
    </xdr:to>
    <xdr:pic>
      <xdr:nvPicPr>
        <xdr:cNvPr id="52" name="图片 51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581150" y="354644325"/>
          <a:ext cx="1252220" cy="1584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9525</xdr:colOff>
      <xdr:row>66</xdr:row>
      <xdr:rowOff>44450</xdr:rowOff>
    </xdr:from>
    <xdr:to>
      <xdr:col>2</xdr:col>
      <xdr:colOff>1285875</xdr:colOff>
      <xdr:row>66</xdr:row>
      <xdr:rowOff>1730375</xdr:rowOff>
    </xdr:to>
    <xdr:pic>
      <xdr:nvPicPr>
        <xdr:cNvPr id="53" name="图片 52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533525" y="106038650"/>
          <a:ext cx="1276350" cy="1685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28575</xdr:colOff>
      <xdr:row>14</xdr:row>
      <xdr:rowOff>25400</xdr:rowOff>
    </xdr:from>
    <xdr:to>
      <xdr:col>2</xdr:col>
      <xdr:colOff>1292860</xdr:colOff>
      <xdr:row>14</xdr:row>
      <xdr:rowOff>1666875</xdr:rowOff>
    </xdr:to>
    <xdr:pic>
      <xdr:nvPicPr>
        <xdr:cNvPr id="54" name="图片 53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552575" y="22860000"/>
          <a:ext cx="1264285" cy="1641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38100</xdr:colOff>
      <xdr:row>71</xdr:row>
      <xdr:rowOff>82550</xdr:rowOff>
    </xdr:from>
    <xdr:to>
      <xdr:col>2</xdr:col>
      <xdr:colOff>1270000</xdr:colOff>
      <xdr:row>71</xdr:row>
      <xdr:rowOff>1714500</xdr:rowOff>
    </xdr:to>
    <xdr:pic>
      <xdr:nvPicPr>
        <xdr:cNvPr id="55" name="图片 54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562100" y="114966750"/>
          <a:ext cx="1231900" cy="163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123825</xdr:colOff>
      <xdr:row>186</xdr:row>
      <xdr:rowOff>44450</xdr:rowOff>
    </xdr:from>
    <xdr:to>
      <xdr:col>2</xdr:col>
      <xdr:colOff>1286510</xdr:colOff>
      <xdr:row>186</xdr:row>
      <xdr:rowOff>1723390</xdr:rowOff>
    </xdr:to>
    <xdr:pic>
      <xdr:nvPicPr>
        <xdr:cNvPr id="56" name="图片 55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647825" y="304971450"/>
          <a:ext cx="1162685" cy="1678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85090</xdr:colOff>
      <xdr:row>218</xdr:row>
      <xdr:rowOff>45720</xdr:rowOff>
    </xdr:from>
    <xdr:to>
      <xdr:col>2</xdr:col>
      <xdr:colOff>1219835</xdr:colOff>
      <xdr:row>218</xdr:row>
      <xdr:rowOff>1718310</xdr:rowOff>
    </xdr:to>
    <xdr:pic>
      <xdr:nvPicPr>
        <xdr:cNvPr id="57" name="图片 56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09090" y="356356920"/>
          <a:ext cx="1134745" cy="1672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133985</xdr:colOff>
      <xdr:row>219</xdr:row>
      <xdr:rowOff>70485</xdr:rowOff>
    </xdr:from>
    <xdr:to>
      <xdr:col>2</xdr:col>
      <xdr:colOff>1161415</xdr:colOff>
      <xdr:row>219</xdr:row>
      <xdr:rowOff>1707515</xdr:rowOff>
    </xdr:to>
    <xdr:pic>
      <xdr:nvPicPr>
        <xdr:cNvPr id="58" name="图片 57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657985" y="358159685"/>
          <a:ext cx="1027430" cy="1637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43180</xdr:colOff>
      <xdr:row>220</xdr:row>
      <xdr:rowOff>53975</xdr:rowOff>
    </xdr:from>
    <xdr:to>
      <xdr:col>2</xdr:col>
      <xdr:colOff>1302385</xdr:colOff>
      <xdr:row>220</xdr:row>
      <xdr:rowOff>1731010</xdr:rowOff>
    </xdr:to>
    <xdr:pic>
      <xdr:nvPicPr>
        <xdr:cNvPr id="59" name="图片 58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567180" y="359921175"/>
          <a:ext cx="1259205" cy="1677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76200</xdr:colOff>
      <xdr:row>221</xdr:row>
      <xdr:rowOff>62865</xdr:rowOff>
    </xdr:from>
    <xdr:to>
      <xdr:col>2</xdr:col>
      <xdr:colOff>1253490</xdr:colOff>
      <xdr:row>222</xdr:row>
      <xdr:rowOff>835660</xdr:rowOff>
    </xdr:to>
    <xdr:pic>
      <xdr:nvPicPr>
        <xdr:cNvPr id="60" name="图片 59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600200" y="361708065"/>
          <a:ext cx="1177290" cy="1649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60325</xdr:colOff>
      <xdr:row>223</xdr:row>
      <xdr:rowOff>46355</xdr:rowOff>
    </xdr:from>
    <xdr:to>
      <xdr:col>2</xdr:col>
      <xdr:colOff>1268095</xdr:colOff>
      <xdr:row>223</xdr:row>
      <xdr:rowOff>1689735</xdr:rowOff>
    </xdr:to>
    <xdr:pic>
      <xdr:nvPicPr>
        <xdr:cNvPr id="62" name="图片 61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584325" y="363444155"/>
          <a:ext cx="1207770" cy="1643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308610</xdr:colOff>
      <xdr:row>224</xdr:row>
      <xdr:rowOff>47625</xdr:rowOff>
    </xdr:from>
    <xdr:to>
      <xdr:col>2</xdr:col>
      <xdr:colOff>1174750</xdr:colOff>
      <xdr:row>224</xdr:row>
      <xdr:rowOff>1703070</xdr:rowOff>
    </xdr:to>
    <xdr:pic>
      <xdr:nvPicPr>
        <xdr:cNvPr id="63" name="图片 62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832610" y="365223425"/>
          <a:ext cx="866140" cy="1655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92710</xdr:colOff>
      <xdr:row>225</xdr:row>
      <xdr:rowOff>37465</xdr:rowOff>
    </xdr:from>
    <xdr:to>
      <xdr:col>2</xdr:col>
      <xdr:colOff>1227455</xdr:colOff>
      <xdr:row>225</xdr:row>
      <xdr:rowOff>1717040</xdr:rowOff>
    </xdr:to>
    <xdr:pic>
      <xdr:nvPicPr>
        <xdr:cNvPr id="64" name="图片 63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616710" y="366991265"/>
          <a:ext cx="1134745" cy="1679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118110</xdr:colOff>
      <xdr:row>226</xdr:row>
      <xdr:rowOff>54610</xdr:rowOff>
    </xdr:from>
    <xdr:to>
      <xdr:col>2</xdr:col>
      <xdr:colOff>1219835</xdr:colOff>
      <xdr:row>226</xdr:row>
      <xdr:rowOff>1738630</xdr:rowOff>
    </xdr:to>
    <xdr:pic>
      <xdr:nvPicPr>
        <xdr:cNvPr id="65" name="图片 64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642110" y="368786410"/>
          <a:ext cx="1101725" cy="1684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274955</xdr:colOff>
      <xdr:row>227</xdr:row>
      <xdr:rowOff>19685</xdr:rowOff>
    </xdr:from>
    <xdr:to>
      <xdr:col>2</xdr:col>
      <xdr:colOff>1104900</xdr:colOff>
      <xdr:row>227</xdr:row>
      <xdr:rowOff>1735455</xdr:rowOff>
    </xdr:to>
    <xdr:pic>
      <xdr:nvPicPr>
        <xdr:cNvPr id="66" name="图片 65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798955" y="370529485"/>
          <a:ext cx="829945" cy="1715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142875</xdr:colOff>
      <xdr:row>290</xdr:row>
      <xdr:rowOff>22225</xdr:rowOff>
    </xdr:from>
    <xdr:to>
      <xdr:col>2</xdr:col>
      <xdr:colOff>1209040</xdr:colOff>
      <xdr:row>291</xdr:row>
      <xdr:rowOff>850900</xdr:rowOff>
    </xdr:to>
    <xdr:pic>
      <xdr:nvPicPr>
        <xdr:cNvPr id="67" name="图片 66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66875" y="469922225"/>
          <a:ext cx="1066165" cy="1730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34925</xdr:colOff>
      <xdr:row>292</xdr:row>
      <xdr:rowOff>122555</xdr:rowOff>
    </xdr:from>
    <xdr:to>
      <xdr:col>2</xdr:col>
      <xdr:colOff>1296670</xdr:colOff>
      <xdr:row>292</xdr:row>
      <xdr:rowOff>1739900</xdr:rowOff>
    </xdr:to>
    <xdr:pic>
      <xdr:nvPicPr>
        <xdr:cNvPr id="68" name="图片 67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558925" y="471825955"/>
          <a:ext cx="1261745" cy="1617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60325</xdr:colOff>
      <xdr:row>293</xdr:row>
      <xdr:rowOff>38100</xdr:rowOff>
    </xdr:from>
    <xdr:to>
      <xdr:col>2</xdr:col>
      <xdr:colOff>1217295</xdr:colOff>
      <xdr:row>293</xdr:row>
      <xdr:rowOff>1739900</xdr:rowOff>
    </xdr:to>
    <xdr:pic>
      <xdr:nvPicPr>
        <xdr:cNvPr id="69" name="图片 68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584325" y="473519500"/>
          <a:ext cx="1156970" cy="1701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52070</xdr:colOff>
      <xdr:row>294</xdr:row>
      <xdr:rowOff>38735</xdr:rowOff>
    </xdr:from>
    <xdr:to>
      <xdr:col>2</xdr:col>
      <xdr:colOff>1280160</xdr:colOff>
      <xdr:row>295</xdr:row>
      <xdr:rowOff>817880</xdr:rowOff>
    </xdr:to>
    <xdr:pic>
      <xdr:nvPicPr>
        <xdr:cNvPr id="70" name="图片 69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576070" y="475298135"/>
          <a:ext cx="1228090" cy="16935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96"/>
  <sheetViews>
    <sheetView tabSelected="1" zoomScale="115" zoomScaleNormal="115" topLeftCell="A293" workbookViewId="0">
      <selection activeCell="F290" sqref="F290"/>
    </sheetView>
  </sheetViews>
  <sheetFormatPr defaultColWidth="9" defaultRowHeight="140" customHeight="1"/>
  <cols>
    <col min="1" max="1" width="9" style="2"/>
    <col min="2" max="2" width="11" style="2" customWidth="1"/>
    <col min="3" max="3" width="17.375" style="2" customWidth="1"/>
    <col min="4" max="4" width="13.75" style="2" customWidth="1"/>
    <col min="5" max="5" width="13.375" style="2" customWidth="1"/>
    <col min="6" max="6" width="16" style="2" customWidth="1"/>
    <col min="7" max="7" width="10" style="2" customWidth="1"/>
    <col min="8" max="10" width="9" style="2"/>
    <col min="11" max="11" width="9" style="3"/>
    <col min="12" max="12" width="9.125" style="2"/>
    <col min="13" max="16384" width="9" style="2"/>
  </cols>
  <sheetData>
    <row r="1" s="1" customFormat="1" ht="85" customHeight="1" spans="1:11">
      <c r="A1" s="1" t="s">
        <v>0</v>
      </c>
      <c r="B1" s="4" t="s">
        <v>1</v>
      </c>
      <c r="C1" s="5" t="s">
        <v>2</v>
      </c>
      <c r="D1" s="6" t="s">
        <v>3</v>
      </c>
      <c r="E1" s="6" t="s">
        <v>4</v>
      </c>
      <c r="F1" s="6" t="s">
        <v>5</v>
      </c>
      <c r="G1" s="6" t="s">
        <v>6</v>
      </c>
      <c r="H1" s="7" t="s">
        <v>7</v>
      </c>
      <c r="I1" s="7" t="s">
        <v>8</v>
      </c>
      <c r="J1" s="10" t="s">
        <v>9</v>
      </c>
      <c r="K1" s="11"/>
    </row>
    <row r="2" customHeight="1" spans="1:11">
      <c r="A2" s="8">
        <v>1</v>
      </c>
      <c r="B2" s="8">
        <v>681940</v>
      </c>
      <c r="C2" s="8" t="str">
        <f>_xlfn.DISPIMG("ID_8FC95BA486164201BDEB67645DAABF42",1)</f>
        <v>=DISPIMG("ID_8FC95BA486164201BDEB67645DAABF42",1)</v>
      </c>
      <c r="D2" s="8" t="s">
        <v>10</v>
      </c>
      <c r="E2" s="8" t="s">
        <v>11</v>
      </c>
      <c r="F2" s="8">
        <v>199</v>
      </c>
      <c r="G2" s="8" t="s">
        <v>12</v>
      </c>
      <c r="H2" s="8"/>
      <c r="I2" s="8"/>
      <c r="J2" s="12"/>
      <c r="K2" s="8"/>
    </row>
    <row r="3" customHeight="1" spans="1:12">
      <c r="A3" s="8">
        <v>2</v>
      </c>
      <c r="B3" s="8">
        <v>682003</v>
      </c>
      <c r="C3" s="8" t="str">
        <f>_xlfn.DISPIMG("ID_7918DB1AA8BE4A799B2A17B81D4D8E89",1)</f>
        <v>=DISPIMG("ID_7918DB1AA8BE4A799B2A17B81D4D8E89",1)</v>
      </c>
      <c r="D3" s="8" t="s">
        <v>10</v>
      </c>
      <c r="E3" s="8" t="s">
        <v>11</v>
      </c>
      <c r="F3" s="8">
        <v>0</v>
      </c>
      <c r="G3" s="8" t="s">
        <v>12</v>
      </c>
      <c r="H3" s="8"/>
      <c r="I3" s="8"/>
      <c r="J3" s="12"/>
      <c r="K3" s="8"/>
      <c r="L3" s="13"/>
    </row>
    <row r="4" customHeight="1" spans="1:12">
      <c r="A4" s="8">
        <v>3</v>
      </c>
      <c r="B4" s="8">
        <v>682007</v>
      </c>
      <c r="C4" s="8" t="str">
        <f>_xlfn.DISPIMG("ID_D456DDE028C1494388508F5E7288A9A8",1)</f>
        <v>=DISPIMG("ID_D456DDE028C1494388508F5E7288A9A8",1)</v>
      </c>
      <c r="D4" s="8" t="s">
        <v>10</v>
      </c>
      <c r="E4" s="8" t="s">
        <v>11</v>
      </c>
      <c r="F4" s="8">
        <v>0</v>
      </c>
      <c r="G4" s="8" t="s">
        <v>12</v>
      </c>
      <c r="H4" s="8"/>
      <c r="I4" s="8"/>
      <c r="J4" s="12"/>
      <c r="K4" s="8"/>
      <c r="L4" s="13"/>
    </row>
    <row r="5" customHeight="1" spans="1:11">
      <c r="A5" s="8">
        <v>4</v>
      </c>
      <c r="B5" s="8">
        <v>682008</v>
      </c>
      <c r="C5" s="8" t="str">
        <f>_xlfn.DISPIMG("ID_B55CE928946D41A492C968F2E2D50ED2",1)</f>
        <v>=DISPIMG("ID_B55CE928946D41A492C968F2E2D50ED2",1)</v>
      </c>
      <c r="D5" s="8" t="s">
        <v>10</v>
      </c>
      <c r="E5" s="8" t="s">
        <v>11</v>
      </c>
      <c r="F5" s="8">
        <v>433</v>
      </c>
      <c r="G5" s="8" t="s">
        <v>12</v>
      </c>
      <c r="H5" s="8"/>
      <c r="I5" s="8"/>
      <c r="J5" s="12"/>
      <c r="K5" s="8"/>
    </row>
    <row r="6" customHeight="1" spans="1:11">
      <c r="A6" s="8">
        <v>5</v>
      </c>
      <c r="B6" s="8">
        <v>682009</v>
      </c>
      <c r="C6" s="8" t="str">
        <f>_xlfn.DISPIMG("ID_7608253B82DF4ADDA933590D93DA685D",1)</f>
        <v>=DISPIMG("ID_7608253B82DF4ADDA933590D93DA685D",1)</v>
      </c>
      <c r="D6" s="8" t="s">
        <v>10</v>
      </c>
      <c r="E6" s="8" t="s">
        <v>11</v>
      </c>
      <c r="F6" s="8">
        <v>18</v>
      </c>
      <c r="G6" s="8" t="s">
        <v>12</v>
      </c>
      <c r="H6" s="8"/>
      <c r="I6" s="8"/>
      <c r="J6" s="12"/>
      <c r="K6" s="8"/>
    </row>
    <row r="7" customHeight="1" spans="1:11">
      <c r="A7" s="8">
        <v>6</v>
      </c>
      <c r="B7" s="8">
        <v>682010</v>
      </c>
      <c r="C7" s="8" t="str">
        <f>_xlfn.DISPIMG("ID_0A5E64CDB63341D391F0B4055D867683",1)</f>
        <v>=DISPIMG("ID_0A5E64CDB63341D391F0B4055D867683",1)</v>
      </c>
      <c r="D7" s="8" t="s">
        <v>10</v>
      </c>
      <c r="E7" s="8" t="s">
        <v>11</v>
      </c>
      <c r="F7" s="8">
        <v>565</v>
      </c>
      <c r="G7" s="8" t="s">
        <v>12</v>
      </c>
      <c r="H7" s="8"/>
      <c r="I7" s="8"/>
      <c r="J7" s="12"/>
      <c r="K7" s="8"/>
    </row>
    <row r="8" customHeight="1" spans="1:12">
      <c r="A8" s="8">
        <v>7</v>
      </c>
      <c r="B8" s="8">
        <v>682012</v>
      </c>
      <c r="C8" s="8" t="str">
        <f>_xlfn.DISPIMG("ID_1A865041B6A34CADADBF1D6C4B82B12D",1)</f>
        <v>=DISPIMG("ID_1A865041B6A34CADADBF1D6C4B82B12D",1)</v>
      </c>
      <c r="D8" s="8" t="s">
        <v>10</v>
      </c>
      <c r="E8" s="8" t="s">
        <v>11</v>
      </c>
      <c r="F8" s="8">
        <v>1324</v>
      </c>
      <c r="G8" s="8" t="s">
        <v>12</v>
      </c>
      <c r="H8" s="8"/>
      <c r="I8" s="8"/>
      <c r="J8" s="12"/>
      <c r="K8" s="8"/>
      <c r="L8" s="13"/>
    </row>
    <row r="9" ht="143" customHeight="1" spans="1:14">
      <c r="A9" s="8">
        <v>8</v>
      </c>
      <c r="B9" s="8">
        <v>682013</v>
      </c>
      <c r="C9" s="8" t="str">
        <f>_xlfn.DISPIMG("ID_C951D29FAF164D6E8C97F38021340BA3",1)</f>
        <v>=DISPIMG("ID_C951D29FAF164D6E8C97F38021340BA3",1)</v>
      </c>
      <c r="D9" s="8" t="s">
        <v>10</v>
      </c>
      <c r="E9" s="8" t="s">
        <v>11</v>
      </c>
      <c r="F9" s="8">
        <v>300</v>
      </c>
      <c r="G9" s="8" t="s">
        <v>12</v>
      </c>
      <c r="H9" s="8"/>
      <c r="I9" s="8"/>
      <c r="J9" s="12"/>
      <c r="K9" s="14"/>
      <c r="L9" s="13"/>
      <c r="N9" s="2" t="s">
        <v>13</v>
      </c>
    </row>
    <row r="10" ht="144" customHeight="1" spans="1:13">
      <c r="A10" s="8">
        <v>9</v>
      </c>
      <c r="B10" s="8">
        <v>682014</v>
      </c>
      <c r="C10" s="8" t="str">
        <f>_xlfn.DISPIMG("ID_931C5F1E292A4965883089E3EE4948D0",1)</f>
        <v>=DISPIMG("ID_931C5F1E292A4965883089E3EE4948D0",1)</v>
      </c>
      <c r="D10" s="8" t="s">
        <v>10</v>
      </c>
      <c r="E10" s="8" t="s">
        <v>11</v>
      </c>
      <c r="F10" s="8">
        <v>0</v>
      </c>
      <c r="G10" s="8" t="s">
        <v>12</v>
      </c>
      <c r="H10" s="8"/>
      <c r="I10" s="8"/>
      <c r="J10" s="12"/>
      <c r="K10" s="15"/>
      <c r="L10" s="16"/>
      <c r="M10" s="16"/>
    </row>
    <row r="11" customHeight="1" spans="1:11">
      <c r="A11" s="8">
        <v>10</v>
      </c>
      <c r="B11" s="8">
        <v>682017</v>
      </c>
      <c r="C11" s="8" t="str">
        <f>_xlfn.DISPIMG("ID_A5B9582C611B4A51B0686EB8F1F5C1A4",1)</f>
        <v>=DISPIMG("ID_A5B9582C611B4A51B0686EB8F1F5C1A4",1)</v>
      </c>
      <c r="D11" s="8" t="s">
        <v>10</v>
      </c>
      <c r="E11" s="8" t="s">
        <v>11</v>
      </c>
      <c r="F11" s="8">
        <v>96</v>
      </c>
      <c r="G11" s="8" t="s">
        <v>12</v>
      </c>
      <c r="H11" s="8"/>
      <c r="I11" s="8"/>
      <c r="J11" s="12"/>
      <c r="K11" s="17"/>
    </row>
    <row r="12" ht="85" customHeight="1" spans="1:12">
      <c r="A12" s="8">
        <v>11</v>
      </c>
      <c r="B12" s="8">
        <v>682018</v>
      </c>
      <c r="C12" s="8"/>
      <c r="D12" s="8" t="s">
        <v>10</v>
      </c>
      <c r="E12" s="8" t="s">
        <v>11</v>
      </c>
      <c r="F12" s="8">
        <v>0</v>
      </c>
      <c r="G12" s="8" t="s">
        <v>12</v>
      </c>
      <c r="H12" s="8"/>
      <c r="I12" s="8"/>
      <c r="J12" s="12"/>
      <c r="K12" s="8"/>
      <c r="L12" s="13"/>
    </row>
    <row r="13" ht="81" customHeight="1" spans="1:12">
      <c r="A13" s="8">
        <v>12</v>
      </c>
      <c r="B13" s="8">
        <v>682018</v>
      </c>
      <c r="C13" s="8"/>
      <c r="D13" s="8" t="s">
        <v>10</v>
      </c>
      <c r="E13" s="8" t="s">
        <v>11</v>
      </c>
      <c r="F13" s="8">
        <v>0</v>
      </c>
      <c r="G13" s="8" t="s">
        <v>12</v>
      </c>
      <c r="H13" s="8"/>
      <c r="I13" s="8"/>
      <c r="J13" s="12"/>
      <c r="K13" s="8"/>
      <c r="L13" s="13"/>
    </row>
    <row r="14" customHeight="1" spans="1:12">
      <c r="A14" s="8">
        <v>13</v>
      </c>
      <c r="B14" s="8">
        <v>682019</v>
      </c>
      <c r="C14" s="8" t="str">
        <f>_xlfn.DISPIMG("ID_C92874A00F94425BB4DA6A1E3A95124A",1)</f>
        <v>=DISPIMG("ID_C92874A00F94425BB4DA6A1E3A95124A",1)</v>
      </c>
      <c r="D14" s="8" t="s">
        <v>10</v>
      </c>
      <c r="E14" s="8" t="s">
        <v>11</v>
      </c>
      <c r="F14" s="8">
        <v>570</v>
      </c>
      <c r="G14" s="8" t="s">
        <v>12</v>
      </c>
      <c r="H14" s="8"/>
      <c r="I14" s="8"/>
      <c r="J14" s="12"/>
      <c r="K14" s="18"/>
      <c r="L14" s="13"/>
    </row>
    <row r="15" customHeight="1" spans="1:12">
      <c r="A15" s="8">
        <v>14</v>
      </c>
      <c r="B15" s="8">
        <v>682020</v>
      </c>
      <c r="C15" s="8"/>
      <c r="D15" s="8" t="s">
        <v>10</v>
      </c>
      <c r="E15" s="8" t="s">
        <v>11</v>
      </c>
      <c r="F15" s="8">
        <v>880</v>
      </c>
      <c r="G15" s="8" t="s">
        <v>14</v>
      </c>
      <c r="H15" s="8"/>
      <c r="I15" s="8"/>
      <c r="J15" s="12"/>
      <c r="K15" s="18"/>
      <c r="L15" s="13"/>
    </row>
    <row r="16" customHeight="1" spans="1:11">
      <c r="A16" s="8">
        <v>15</v>
      </c>
      <c r="B16" s="8">
        <v>682021</v>
      </c>
      <c r="C16" s="8" t="str">
        <f>_xlfn.DISPIMG("ID_89CB661D033D4CDDB2ADDCC361929B7F",1)</f>
        <v>=DISPIMG("ID_89CB661D033D4CDDB2ADDCC361929B7F",1)</v>
      </c>
      <c r="D16" s="8" t="s">
        <v>10</v>
      </c>
      <c r="E16" s="8" t="s">
        <v>11</v>
      </c>
      <c r="F16" s="8">
        <v>210</v>
      </c>
      <c r="G16" s="8" t="s">
        <v>12</v>
      </c>
      <c r="H16" s="8"/>
      <c r="I16" s="8"/>
      <c r="J16" s="12"/>
      <c r="K16" s="8"/>
    </row>
    <row r="17" customHeight="1" spans="1:11">
      <c r="A17" s="8">
        <v>16</v>
      </c>
      <c r="B17" s="8">
        <v>682033</v>
      </c>
      <c r="C17" s="8" t="str">
        <f>_xlfn.DISPIMG("ID_16200F10D5BE4A889D35E18A7539F920",1)</f>
        <v>=DISPIMG("ID_16200F10D5BE4A889D35E18A7539F920",1)</v>
      </c>
      <c r="D17" s="8" t="s">
        <v>10</v>
      </c>
      <c r="E17" s="8" t="s">
        <v>11</v>
      </c>
      <c r="F17" s="8">
        <v>536</v>
      </c>
      <c r="G17" s="8" t="s">
        <v>12</v>
      </c>
      <c r="H17" s="8"/>
      <c r="I17" s="8"/>
      <c r="J17" s="12"/>
      <c r="K17" s="8"/>
    </row>
    <row r="18" customHeight="1" spans="1:12">
      <c r="A18" s="8">
        <v>17</v>
      </c>
      <c r="B18" s="8">
        <v>682038</v>
      </c>
      <c r="C18" s="8" t="str">
        <f>_xlfn.DISPIMG("ID_25720EC5DC7347CCBDF11F1EB761E187",1)</f>
        <v>=DISPIMG("ID_25720EC5DC7347CCBDF11F1EB761E187",1)</v>
      </c>
      <c r="D18" s="8" t="s">
        <v>10</v>
      </c>
      <c r="E18" s="8" t="s">
        <v>11</v>
      </c>
      <c r="F18" s="8">
        <v>300</v>
      </c>
      <c r="G18" s="8" t="s">
        <v>12</v>
      </c>
      <c r="H18" s="8"/>
      <c r="I18" s="8"/>
      <c r="J18" s="12"/>
      <c r="K18" s="8"/>
      <c r="L18" s="13"/>
    </row>
    <row r="19" customHeight="1" spans="1:12">
      <c r="A19" s="8">
        <v>18</v>
      </c>
      <c r="B19" s="8">
        <v>682040</v>
      </c>
      <c r="C19" s="8" t="str">
        <f>_xlfn.DISPIMG("ID_15C9D41FFFA743F68C8A31D5B2DF1CA2",1)</f>
        <v>=DISPIMG("ID_15C9D41FFFA743F68C8A31D5B2DF1CA2",1)</v>
      </c>
      <c r="D19" s="8" t="s">
        <v>10</v>
      </c>
      <c r="E19" s="8" t="s">
        <v>11</v>
      </c>
      <c r="F19" s="8">
        <v>0</v>
      </c>
      <c r="G19" s="8" t="s">
        <v>12</v>
      </c>
      <c r="H19" s="8"/>
      <c r="I19" s="8"/>
      <c r="J19" s="12"/>
      <c r="K19" s="8"/>
      <c r="L19" s="13"/>
    </row>
    <row r="20" customHeight="1" spans="1:11">
      <c r="A20" s="8">
        <v>19</v>
      </c>
      <c r="B20" s="8">
        <v>682043</v>
      </c>
      <c r="C20" s="8" t="str">
        <f>_xlfn.DISPIMG("ID_89FD38C4533C448586D90F8B8B76B6C0",1)</f>
        <v>=DISPIMG("ID_89FD38C4533C448586D90F8B8B76B6C0",1)</v>
      </c>
      <c r="D20" s="8" t="s">
        <v>10</v>
      </c>
      <c r="E20" s="8" t="s">
        <v>11</v>
      </c>
      <c r="F20" s="8">
        <v>117</v>
      </c>
      <c r="G20" s="8" t="s">
        <v>12</v>
      </c>
      <c r="H20" s="8"/>
      <c r="I20" s="8"/>
      <c r="J20" s="12"/>
      <c r="K20" s="8"/>
    </row>
    <row r="21" customHeight="1" spans="1:11">
      <c r="A21" s="8">
        <v>20</v>
      </c>
      <c r="B21" s="8">
        <v>682044</v>
      </c>
      <c r="C21" s="8" t="str">
        <f>_xlfn.DISPIMG("ID_BF08B2C931F74702807FFA2BF08E4323",1)</f>
        <v>=DISPIMG("ID_BF08B2C931F74702807FFA2BF08E4323",1)</v>
      </c>
      <c r="D21" s="8" t="s">
        <v>10</v>
      </c>
      <c r="E21" s="8" t="s">
        <v>11</v>
      </c>
      <c r="F21" s="8">
        <v>102</v>
      </c>
      <c r="G21" s="8" t="s">
        <v>12</v>
      </c>
      <c r="H21" s="8"/>
      <c r="I21" s="8"/>
      <c r="J21" s="12"/>
      <c r="K21" s="18"/>
    </row>
    <row r="22" ht="75" customHeight="1" spans="1:11">
      <c r="A22" s="8">
        <v>21</v>
      </c>
      <c r="B22" s="8">
        <v>682046</v>
      </c>
      <c r="C22" s="8"/>
      <c r="D22" s="8" t="s">
        <v>10</v>
      </c>
      <c r="E22" s="8" t="s">
        <v>15</v>
      </c>
      <c r="F22" s="8">
        <v>347</v>
      </c>
      <c r="G22" s="8" t="s">
        <v>14</v>
      </c>
      <c r="H22" s="8"/>
      <c r="I22" s="8"/>
      <c r="J22" s="12"/>
      <c r="K22" s="19" t="s">
        <v>16</v>
      </c>
    </row>
    <row r="23" ht="75" customHeight="1" spans="1:12">
      <c r="A23" s="8">
        <v>22</v>
      </c>
      <c r="B23" s="8">
        <v>682046</v>
      </c>
      <c r="C23" s="8"/>
      <c r="D23" s="8" t="s">
        <v>10</v>
      </c>
      <c r="E23" s="8" t="s">
        <v>17</v>
      </c>
      <c r="F23" s="8">
        <v>248</v>
      </c>
      <c r="G23" s="8" t="s">
        <v>14</v>
      </c>
      <c r="H23" s="8"/>
      <c r="I23" s="8"/>
      <c r="J23" s="12"/>
      <c r="K23" s="20" t="s">
        <v>16</v>
      </c>
      <c r="L23" s="13"/>
    </row>
    <row r="24" ht="75" customHeight="1" spans="1:12">
      <c r="A24" s="8">
        <v>23</v>
      </c>
      <c r="B24" s="8">
        <v>682046</v>
      </c>
      <c r="C24" s="8"/>
      <c r="D24" s="8" t="s">
        <v>10</v>
      </c>
      <c r="E24" s="8" t="s">
        <v>15</v>
      </c>
      <c r="F24" s="8">
        <v>360</v>
      </c>
      <c r="G24" s="8" t="s">
        <v>12</v>
      </c>
      <c r="H24" s="8"/>
      <c r="I24" s="8"/>
      <c r="J24" s="12"/>
      <c r="K24" s="20" t="s">
        <v>18</v>
      </c>
      <c r="L24" s="13"/>
    </row>
    <row r="25" customHeight="1" spans="1:12">
      <c r="A25" s="8">
        <v>24</v>
      </c>
      <c r="B25" s="8">
        <v>682047</v>
      </c>
      <c r="C25" s="8" t="str">
        <f>_xlfn.DISPIMG("ID_E3707964FF0940159CA45D89556FEE7C",1)</f>
        <v>=DISPIMG("ID_E3707964FF0940159CA45D89556FEE7C",1)</v>
      </c>
      <c r="D25" s="8" t="s">
        <v>10</v>
      </c>
      <c r="E25" s="8" t="s">
        <v>11</v>
      </c>
      <c r="F25" s="8">
        <v>0</v>
      </c>
      <c r="G25" s="8" t="s">
        <v>12</v>
      </c>
      <c r="H25" s="8"/>
      <c r="I25" s="8"/>
      <c r="J25" s="12"/>
      <c r="K25" s="8"/>
      <c r="L25" s="13"/>
    </row>
    <row r="26" customHeight="1" spans="1:12">
      <c r="A26" s="8">
        <v>25</v>
      </c>
      <c r="B26" s="8">
        <v>682048</v>
      </c>
      <c r="C26" s="8"/>
      <c r="D26" s="8" t="s">
        <v>10</v>
      </c>
      <c r="E26" s="8" t="s">
        <v>11</v>
      </c>
      <c r="F26" s="8">
        <v>55</v>
      </c>
      <c r="G26" s="8" t="s">
        <v>14</v>
      </c>
      <c r="H26" s="8"/>
      <c r="I26" s="8"/>
      <c r="J26" s="12"/>
      <c r="K26" s="8"/>
      <c r="L26" s="13"/>
    </row>
    <row r="27" customHeight="1" spans="1:12">
      <c r="A27" s="8">
        <v>26</v>
      </c>
      <c r="B27" s="8">
        <v>682048</v>
      </c>
      <c r="C27" s="8"/>
      <c r="D27" s="8" t="s">
        <v>10</v>
      </c>
      <c r="E27" s="8" t="s">
        <v>15</v>
      </c>
      <c r="F27" s="8">
        <v>107</v>
      </c>
      <c r="G27" s="8" t="s">
        <v>14</v>
      </c>
      <c r="H27" s="8"/>
      <c r="I27" s="8"/>
      <c r="J27" s="12"/>
      <c r="K27" s="8"/>
      <c r="L27" s="13"/>
    </row>
    <row r="28" customHeight="1" spans="1:11">
      <c r="A28" s="8">
        <v>27</v>
      </c>
      <c r="B28" s="8">
        <v>682049</v>
      </c>
      <c r="C28" s="8" t="str">
        <f>_xlfn.DISPIMG("ID_0A0E92415A914CF190FE70E29D5F7EE9",1)</f>
        <v>=DISPIMG("ID_0A0E92415A914CF190FE70E29D5F7EE9",1)</v>
      </c>
      <c r="D28" s="8" t="s">
        <v>10</v>
      </c>
      <c r="E28" s="8" t="s">
        <v>11</v>
      </c>
      <c r="F28" s="8">
        <v>40</v>
      </c>
      <c r="G28" s="8" t="s">
        <v>12</v>
      </c>
      <c r="H28" s="8"/>
      <c r="I28" s="8"/>
      <c r="J28" s="12"/>
      <c r="K28" s="8"/>
    </row>
    <row r="29" ht="69" customHeight="1" spans="1:11">
      <c r="A29" s="8">
        <v>28</v>
      </c>
      <c r="B29" s="8">
        <v>682050</v>
      </c>
      <c r="C29" s="8"/>
      <c r="D29" s="8" t="s">
        <v>10</v>
      </c>
      <c r="E29" s="8" t="s">
        <v>11</v>
      </c>
      <c r="F29" s="8">
        <v>100</v>
      </c>
      <c r="G29" s="8" t="s">
        <v>12</v>
      </c>
      <c r="H29" s="8"/>
      <c r="I29" s="8"/>
      <c r="J29" s="12"/>
      <c r="K29" s="8"/>
    </row>
    <row r="30" ht="69" customHeight="1" spans="1:11">
      <c r="A30" s="8">
        <v>29</v>
      </c>
      <c r="B30" s="8">
        <v>682050</v>
      </c>
      <c r="C30" s="8"/>
      <c r="D30" s="8" t="s">
        <v>10</v>
      </c>
      <c r="E30" s="8" t="s">
        <v>17</v>
      </c>
      <c r="F30" s="8">
        <v>87</v>
      </c>
      <c r="G30" s="8" t="s">
        <v>12</v>
      </c>
      <c r="H30" s="8"/>
      <c r="I30" s="8"/>
      <c r="J30" s="12"/>
      <c r="K30" s="8"/>
    </row>
    <row r="31" customHeight="1" spans="1:11">
      <c r="A31" s="8">
        <v>30</v>
      </c>
      <c r="B31" s="8">
        <v>682051</v>
      </c>
      <c r="C31" s="8" t="str">
        <f>_xlfn.DISPIMG("ID_A1AEFB2E70D8471C9D2302F32307D356",1)</f>
        <v>=DISPIMG("ID_A1AEFB2E70D8471C9D2302F32307D356",1)</v>
      </c>
      <c r="D31" s="8" t="s">
        <v>10</v>
      </c>
      <c r="E31" s="8" t="s">
        <v>11</v>
      </c>
      <c r="F31" s="8">
        <v>107</v>
      </c>
      <c r="G31" s="8" t="s">
        <v>12</v>
      </c>
      <c r="H31" s="8"/>
      <c r="I31" s="8"/>
      <c r="J31" s="12"/>
      <c r="K31" s="8"/>
    </row>
    <row r="32" customHeight="1" spans="1:12">
      <c r="A32" s="8">
        <v>31</v>
      </c>
      <c r="B32" s="8">
        <v>682052</v>
      </c>
      <c r="C32" s="8"/>
      <c r="D32" s="8" t="s">
        <v>10</v>
      </c>
      <c r="E32" s="8" t="s">
        <v>11</v>
      </c>
      <c r="F32" s="8">
        <v>100</v>
      </c>
      <c r="G32" s="8" t="s">
        <v>14</v>
      </c>
      <c r="H32" s="8"/>
      <c r="I32" s="8"/>
      <c r="J32" s="8"/>
      <c r="K32" s="8"/>
      <c r="L32" s="13"/>
    </row>
    <row r="33" ht="138" customHeight="1" spans="1:12">
      <c r="A33" s="8">
        <v>32</v>
      </c>
      <c r="B33" s="8">
        <v>682053</v>
      </c>
      <c r="C33" s="8" t="str">
        <f>_xlfn.DISPIMG("ID_8245A4CCE8AA412DB6D80D767662E3A4",1)</f>
        <v>=DISPIMG("ID_8245A4CCE8AA412DB6D80D767662E3A4",1)</v>
      </c>
      <c r="D33" s="8" t="s">
        <v>10</v>
      </c>
      <c r="E33" s="8" t="s">
        <v>11</v>
      </c>
      <c r="F33" s="8">
        <v>502</v>
      </c>
      <c r="G33" s="8" t="s">
        <v>12</v>
      </c>
      <c r="H33" s="8"/>
      <c r="I33" s="8"/>
      <c r="J33" s="12"/>
      <c r="K33" s="8"/>
      <c r="L33" s="13"/>
    </row>
    <row r="34" customHeight="1" spans="1:11">
      <c r="A34" s="8">
        <v>33</v>
      </c>
      <c r="B34" s="8">
        <v>682055</v>
      </c>
      <c r="C34" s="8"/>
      <c r="D34" s="8" t="s">
        <v>10</v>
      </c>
      <c r="E34" s="8" t="s">
        <v>11</v>
      </c>
      <c r="F34" s="8">
        <v>243</v>
      </c>
      <c r="G34" s="8" t="s">
        <v>14</v>
      </c>
      <c r="H34" s="8"/>
      <c r="I34" s="8"/>
      <c r="J34" s="8"/>
      <c r="K34" s="8"/>
    </row>
    <row r="35" customHeight="1" spans="1:11">
      <c r="A35" s="8">
        <v>34</v>
      </c>
      <c r="B35" s="8">
        <v>682057</v>
      </c>
      <c r="C35" s="8" t="str">
        <f>_xlfn.DISPIMG("ID_A2A939CEA27E497C9D9E7C5CA4AD3521",1)</f>
        <v>=DISPIMG("ID_A2A939CEA27E497C9D9E7C5CA4AD3521",1)</v>
      </c>
      <c r="D35" s="8" t="s">
        <v>10</v>
      </c>
      <c r="E35" s="8" t="s">
        <v>11</v>
      </c>
      <c r="F35" s="8">
        <v>712</v>
      </c>
      <c r="G35" s="8" t="s">
        <v>12</v>
      </c>
      <c r="H35" s="8"/>
      <c r="I35" s="8"/>
      <c r="J35" s="12"/>
      <c r="K35" s="8"/>
    </row>
    <row r="36" customHeight="1" spans="1:12">
      <c r="A36" s="8">
        <v>35</v>
      </c>
      <c r="B36" s="8">
        <v>682058</v>
      </c>
      <c r="C36" s="8" t="str">
        <f>_xlfn.DISPIMG("ID_EABBA35A43E344879194576C6B13F6B7",1)</f>
        <v>=DISPIMG("ID_EABBA35A43E344879194576C6B13F6B7",1)</v>
      </c>
      <c r="D36" s="8" t="s">
        <v>10</v>
      </c>
      <c r="E36" s="8" t="s">
        <v>11</v>
      </c>
      <c r="F36" s="8">
        <v>391</v>
      </c>
      <c r="G36" s="8" t="s">
        <v>12</v>
      </c>
      <c r="H36" s="8"/>
      <c r="I36" s="8"/>
      <c r="J36" s="12"/>
      <c r="K36" s="8"/>
      <c r="L36" s="13"/>
    </row>
    <row r="37" customHeight="1" spans="1:12">
      <c r="A37" s="8">
        <v>36</v>
      </c>
      <c r="B37" s="8">
        <v>682059</v>
      </c>
      <c r="C37" s="8" t="str">
        <f>_xlfn.DISPIMG("ID_B78F201C7CCA4D908CADCE0667B122D8",1)</f>
        <v>=DISPIMG("ID_B78F201C7CCA4D908CADCE0667B122D8",1)</v>
      </c>
      <c r="D37" s="8" t="s">
        <v>10</v>
      </c>
      <c r="E37" s="8" t="s">
        <v>11</v>
      </c>
      <c r="F37" s="8">
        <v>138</v>
      </c>
      <c r="G37" s="8" t="s">
        <v>12</v>
      </c>
      <c r="H37" s="8"/>
      <c r="I37" s="8"/>
      <c r="J37" s="12"/>
      <c r="K37" s="8"/>
      <c r="L37" s="13"/>
    </row>
    <row r="38" customHeight="1" spans="1:12">
      <c r="A38" s="8">
        <v>37</v>
      </c>
      <c r="B38" s="8">
        <v>682061</v>
      </c>
      <c r="C38" s="8" t="str">
        <f>_xlfn.DISPIMG("ID_3104415C73524843A9103ECDA5E07F66",1)</f>
        <v>=DISPIMG("ID_3104415C73524843A9103ECDA5E07F66",1)</v>
      </c>
      <c r="D38" s="8" t="s">
        <v>10</v>
      </c>
      <c r="E38" s="8" t="s">
        <v>11</v>
      </c>
      <c r="F38" s="8">
        <v>0</v>
      </c>
      <c r="G38" s="8" t="s">
        <v>12</v>
      </c>
      <c r="H38" s="8"/>
      <c r="I38" s="8"/>
      <c r="J38" s="12"/>
      <c r="K38" s="8"/>
      <c r="L38" s="13"/>
    </row>
    <row r="39" customHeight="1" spans="1:12">
      <c r="A39" s="8">
        <v>38</v>
      </c>
      <c r="B39" s="8">
        <v>682062</v>
      </c>
      <c r="C39" s="8" t="str">
        <f>_xlfn.DISPIMG("ID_C8000DFF516C4ED5B925248599B064F8",1)</f>
        <v>=DISPIMG("ID_C8000DFF516C4ED5B925248599B064F8",1)</v>
      </c>
      <c r="D39" s="8" t="s">
        <v>10</v>
      </c>
      <c r="E39" s="8" t="s">
        <v>11</v>
      </c>
      <c r="F39" s="8">
        <v>255</v>
      </c>
      <c r="G39" s="8" t="s">
        <v>12</v>
      </c>
      <c r="H39" s="8"/>
      <c r="I39" s="8"/>
      <c r="J39" s="12"/>
      <c r="K39" s="8"/>
      <c r="L39" s="13"/>
    </row>
    <row r="40" ht="161" customHeight="1" spans="1:12">
      <c r="A40" s="8">
        <v>39</v>
      </c>
      <c r="B40" s="8">
        <v>682064</v>
      </c>
      <c r="C40" s="8" t="str">
        <f>_xlfn.DISPIMG("ID_BBE5E8D096E24CF5A1A788C9D4CFD2D3",1)</f>
        <v>=DISPIMG("ID_BBE5E8D096E24CF5A1A788C9D4CFD2D3",1)</v>
      </c>
      <c r="D40" s="8" t="s">
        <v>10</v>
      </c>
      <c r="E40" s="8" t="s">
        <v>11</v>
      </c>
      <c r="F40" s="8">
        <v>470</v>
      </c>
      <c r="G40" s="8" t="s">
        <v>12</v>
      </c>
      <c r="H40" s="8"/>
      <c r="I40" s="8"/>
      <c r="J40" s="12"/>
      <c r="K40" s="8"/>
      <c r="L40" s="13"/>
    </row>
    <row r="41" ht="79" customHeight="1" spans="1:11">
      <c r="A41" s="8">
        <v>40</v>
      </c>
      <c r="B41" s="8">
        <v>682066</v>
      </c>
      <c r="C41" s="8"/>
      <c r="D41" s="8" t="s">
        <v>10</v>
      </c>
      <c r="E41" s="8" t="s">
        <v>11</v>
      </c>
      <c r="F41" s="8">
        <v>180</v>
      </c>
      <c r="G41" s="8" t="s">
        <v>12</v>
      </c>
      <c r="H41" s="8"/>
      <c r="I41" s="8"/>
      <c r="J41" s="12"/>
      <c r="K41" s="8"/>
    </row>
    <row r="42" ht="69" customHeight="1" spans="1:12">
      <c r="A42" s="8">
        <v>41</v>
      </c>
      <c r="B42" s="8">
        <v>682066</v>
      </c>
      <c r="C42" s="8"/>
      <c r="D42" s="8" t="s">
        <v>10</v>
      </c>
      <c r="E42" s="8" t="s">
        <v>17</v>
      </c>
      <c r="F42" s="8">
        <v>0</v>
      </c>
      <c r="G42" s="8" t="s">
        <v>12</v>
      </c>
      <c r="H42" s="8"/>
      <c r="I42" s="8"/>
      <c r="J42" s="12"/>
      <c r="K42" s="8"/>
      <c r="L42" s="13"/>
    </row>
    <row r="43" customHeight="1" spans="1:12">
      <c r="A43" s="8">
        <v>42</v>
      </c>
      <c r="B43" s="8">
        <v>682068</v>
      </c>
      <c r="C43" s="8" t="str">
        <f>_xlfn.DISPIMG("ID_8A5A9FF90EDC42FC898348B58A404C92",1)</f>
        <v>=DISPIMG("ID_8A5A9FF90EDC42FC898348B58A404C92",1)</v>
      </c>
      <c r="D43" s="8" t="s">
        <v>10</v>
      </c>
      <c r="E43" s="8" t="s">
        <v>11</v>
      </c>
      <c r="F43" s="8">
        <v>212</v>
      </c>
      <c r="G43" s="8" t="s">
        <v>12</v>
      </c>
      <c r="H43" s="8"/>
      <c r="I43" s="8"/>
      <c r="J43" s="12"/>
      <c r="K43" s="8"/>
      <c r="L43" s="13"/>
    </row>
    <row r="44" customHeight="1" spans="1:11">
      <c r="A44" s="8">
        <v>43</v>
      </c>
      <c r="B44" s="8">
        <v>682069</v>
      </c>
      <c r="C44" s="8" t="str">
        <f>_xlfn.DISPIMG("ID_DD43F44278804FFABBC11BCE6DCEEBA0",1)</f>
        <v>=DISPIMG("ID_DD43F44278804FFABBC11BCE6DCEEBA0",1)</v>
      </c>
      <c r="D44" s="8" t="s">
        <v>10</v>
      </c>
      <c r="E44" s="8" t="s">
        <v>11</v>
      </c>
      <c r="F44" s="8">
        <v>400</v>
      </c>
      <c r="G44" s="8" t="s">
        <v>12</v>
      </c>
      <c r="H44" s="8"/>
      <c r="I44" s="8"/>
      <c r="J44" s="12"/>
      <c r="K44" s="8"/>
    </row>
    <row r="45" customHeight="1" spans="1:12">
      <c r="A45" s="8">
        <v>44</v>
      </c>
      <c r="B45" s="8">
        <v>682070</v>
      </c>
      <c r="C45" s="8" t="str">
        <f>_xlfn.DISPIMG("ID_21ED03F3A522471885CA78348D1A96AF",1)</f>
        <v>=DISPIMG("ID_21ED03F3A522471885CA78348D1A96AF",1)</v>
      </c>
      <c r="D45" s="8" t="s">
        <v>10</v>
      </c>
      <c r="E45" s="8" t="s">
        <v>11</v>
      </c>
      <c r="F45" s="8">
        <v>446</v>
      </c>
      <c r="G45" s="8" t="s">
        <v>12</v>
      </c>
      <c r="H45" s="8"/>
      <c r="I45" s="8"/>
      <c r="J45" s="12"/>
      <c r="K45" s="8"/>
      <c r="L45" s="13"/>
    </row>
    <row r="46" ht="71" customHeight="1" spans="1:12">
      <c r="A46" s="8">
        <v>45</v>
      </c>
      <c r="B46" s="8">
        <v>682072</v>
      </c>
      <c r="C46" s="8"/>
      <c r="D46" s="8" t="s">
        <v>10</v>
      </c>
      <c r="E46" s="8" t="s">
        <v>11</v>
      </c>
      <c r="F46" s="8">
        <v>550</v>
      </c>
      <c r="G46" s="8" t="s">
        <v>12</v>
      </c>
      <c r="H46" s="8"/>
      <c r="I46" s="8"/>
      <c r="J46" s="21"/>
      <c r="K46" s="22" t="s">
        <v>19</v>
      </c>
      <c r="L46" s="13"/>
    </row>
    <row r="47" ht="71" customHeight="1" spans="1:11">
      <c r="A47" s="8">
        <v>46</v>
      </c>
      <c r="B47" s="8">
        <v>682072</v>
      </c>
      <c r="C47" s="8"/>
      <c r="D47" s="8" t="s">
        <v>10</v>
      </c>
      <c r="E47" s="8" t="s">
        <v>11</v>
      </c>
      <c r="F47" s="8">
        <v>40</v>
      </c>
      <c r="G47" s="8" t="s">
        <v>14</v>
      </c>
      <c r="H47" s="8"/>
      <c r="I47" s="8"/>
      <c r="J47" s="12"/>
      <c r="K47" s="22" t="s">
        <v>20</v>
      </c>
    </row>
    <row r="48" customHeight="1" spans="1:11">
      <c r="A48" s="8">
        <v>47</v>
      </c>
      <c r="B48" s="8">
        <v>682073</v>
      </c>
      <c r="C48" s="8" t="str">
        <f>_xlfn.DISPIMG("ID_635219DEF000417EA0331A252675C784",1)</f>
        <v>=DISPIMG("ID_635219DEF000417EA0331A252675C784",1)</v>
      </c>
      <c r="D48" s="8" t="s">
        <v>10</v>
      </c>
      <c r="E48" s="8" t="s">
        <v>11</v>
      </c>
      <c r="F48" s="8">
        <v>318</v>
      </c>
      <c r="G48" s="8" t="s">
        <v>12</v>
      </c>
      <c r="H48" s="8"/>
      <c r="I48" s="8"/>
      <c r="J48" s="12"/>
      <c r="K48" s="8"/>
    </row>
    <row r="49" customHeight="1" spans="1:11">
      <c r="A49" s="8">
        <v>48</v>
      </c>
      <c r="B49" s="8">
        <v>682075</v>
      </c>
      <c r="C49" s="8" t="str">
        <f>_xlfn.DISPIMG("ID_DA8DEC1DEC904D1F87348982B3DEF994",1)</f>
        <v>=DISPIMG("ID_DA8DEC1DEC904D1F87348982B3DEF994",1)</v>
      </c>
      <c r="D49" s="8" t="s">
        <v>10</v>
      </c>
      <c r="E49" s="8" t="s">
        <v>11</v>
      </c>
      <c r="F49" s="8">
        <v>175</v>
      </c>
      <c r="G49" s="8" t="s">
        <v>12</v>
      </c>
      <c r="H49" s="8"/>
      <c r="I49" s="8"/>
      <c r="J49" s="12"/>
      <c r="K49" s="8"/>
    </row>
    <row r="50" customHeight="1" spans="1:11">
      <c r="A50" s="8">
        <v>49</v>
      </c>
      <c r="B50" s="8">
        <v>682079</v>
      </c>
      <c r="C50" s="8" t="str">
        <f>_xlfn.DISPIMG("ID_187714163BE640F3875E56A256534B46",1)</f>
        <v>=DISPIMG("ID_187714163BE640F3875E56A256534B46",1)</v>
      </c>
      <c r="D50" s="8" t="s">
        <v>10</v>
      </c>
      <c r="E50" s="8" t="s">
        <v>11</v>
      </c>
      <c r="F50" s="8">
        <v>780</v>
      </c>
      <c r="G50" s="8" t="s">
        <v>12</v>
      </c>
      <c r="H50" s="8"/>
      <c r="I50" s="8"/>
      <c r="J50" s="12"/>
      <c r="K50" s="8"/>
    </row>
    <row r="51" customHeight="1" spans="1:12">
      <c r="A51" s="8">
        <v>50</v>
      </c>
      <c r="B51" s="8">
        <v>682080</v>
      </c>
      <c r="C51" s="8" t="str">
        <f>_xlfn.DISPIMG("ID_54593E343C15428C89B78121C882B0EA",1)</f>
        <v>=DISPIMG("ID_54593E343C15428C89B78121C882B0EA",1)</v>
      </c>
      <c r="D51" s="8" t="s">
        <v>10</v>
      </c>
      <c r="E51" s="8" t="s">
        <v>11</v>
      </c>
      <c r="F51" s="8">
        <v>1325</v>
      </c>
      <c r="G51" s="8" t="s">
        <v>12</v>
      </c>
      <c r="H51" s="8"/>
      <c r="I51" s="8"/>
      <c r="J51" s="12"/>
      <c r="K51" s="8"/>
      <c r="L51" s="13"/>
    </row>
    <row r="52" customHeight="1" spans="1:12">
      <c r="A52" s="8">
        <v>51</v>
      </c>
      <c r="B52" s="8">
        <v>682081</v>
      </c>
      <c r="C52" s="8" t="str">
        <f>_xlfn.DISPIMG("ID_4195DEA44DFD45E1A3A51B22BBE2B40A",1)</f>
        <v>=DISPIMG("ID_4195DEA44DFD45E1A3A51B22BBE2B40A",1)</v>
      </c>
      <c r="D52" s="8" t="s">
        <v>10</v>
      </c>
      <c r="E52" s="8" t="s">
        <v>11</v>
      </c>
      <c r="F52" s="8">
        <v>391</v>
      </c>
      <c r="G52" s="8" t="s">
        <v>12</v>
      </c>
      <c r="H52" s="8"/>
      <c r="I52" s="8"/>
      <c r="J52" s="12"/>
      <c r="K52" s="8"/>
      <c r="L52" s="13"/>
    </row>
    <row r="53" customHeight="1" spans="1:11">
      <c r="A53" s="8">
        <v>52</v>
      </c>
      <c r="B53" s="8">
        <v>682082</v>
      </c>
      <c r="C53" s="8" t="str">
        <f>_xlfn.DISPIMG("ID_E1407DB2F68A45F09C7E6787918A6868",1)</f>
        <v>=DISPIMG("ID_E1407DB2F68A45F09C7E6787918A6868",1)</v>
      </c>
      <c r="D53" s="8" t="s">
        <v>10</v>
      </c>
      <c r="E53" s="8" t="s">
        <v>11</v>
      </c>
      <c r="F53" s="8">
        <v>600</v>
      </c>
      <c r="G53" s="8" t="s">
        <v>12</v>
      </c>
      <c r="H53" s="8"/>
      <c r="I53" s="8"/>
      <c r="J53" s="12"/>
      <c r="K53" s="8"/>
    </row>
    <row r="54" customHeight="1" spans="1:11">
      <c r="A54" s="8">
        <v>53</v>
      </c>
      <c r="B54" s="8">
        <v>682083</v>
      </c>
      <c r="C54" s="9" t="str">
        <f>_xlfn.DISPIMG("ID_DF928A6FC9E14216833F903D2EEA93E1",1)</f>
        <v>=DISPIMG("ID_DF928A6FC9E14216833F903D2EEA93E1",1)</v>
      </c>
      <c r="D54" s="8" t="s">
        <v>10</v>
      </c>
      <c r="E54" s="8" t="s">
        <v>11</v>
      </c>
      <c r="F54" s="8">
        <v>285</v>
      </c>
      <c r="G54" s="8" t="s">
        <v>12</v>
      </c>
      <c r="H54" s="8"/>
      <c r="I54" s="8"/>
      <c r="J54" s="12"/>
      <c r="K54" s="8"/>
    </row>
    <row r="55" customHeight="1" spans="1:11">
      <c r="A55" s="8">
        <v>54</v>
      </c>
      <c r="B55" s="8">
        <v>682084</v>
      </c>
      <c r="C55" s="8" t="str">
        <f>_xlfn.DISPIMG("ID_15AE249F7D984E89AC846DCBFEBE2D18",1)</f>
        <v>=DISPIMG("ID_15AE249F7D984E89AC846DCBFEBE2D18",1)</v>
      </c>
      <c r="D55" s="8" t="s">
        <v>10</v>
      </c>
      <c r="E55" s="8" t="s">
        <v>11</v>
      </c>
      <c r="F55" s="8">
        <v>16</v>
      </c>
      <c r="G55" s="8" t="s">
        <v>12</v>
      </c>
      <c r="H55" s="8"/>
      <c r="I55" s="8"/>
      <c r="J55" s="12"/>
      <c r="K55" s="8"/>
    </row>
    <row r="56" ht="138" customHeight="1" spans="1:12">
      <c r="A56" s="8">
        <v>55</v>
      </c>
      <c r="B56" s="8">
        <v>682085</v>
      </c>
      <c r="C56" s="8" t="str">
        <f>_xlfn.DISPIMG("ID_7B850DAE4BAF4CAC940620511FAA9C2A",1)</f>
        <v>=DISPIMG("ID_7B850DAE4BAF4CAC940620511FAA9C2A",1)</v>
      </c>
      <c r="D56" s="8" t="s">
        <v>10</v>
      </c>
      <c r="E56" s="8" t="s">
        <v>11</v>
      </c>
      <c r="F56" s="8">
        <v>60</v>
      </c>
      <c r="G56" s="8" t="s">
        <v>12</v>
      </c>
      <c r="H56" s="8"/>
      <c r="I56" s="8"/>
      <c r="J56" s="12"/>
      <c r="K56" s="8"/>
      <c r="L56" s="13"/>
    </row>
    <row r="57" customHeight="1" spans="1:12">
      <c r="A57" s="8">
        <v>56</v>
      </c>
      <c r="B57" s="8">
        <v>682086</v>
      </c>
      <c r="C57" s="8"/>
      <c r="D57" s="8" t="s">
        <v>10</v>
      </c>
      <c r="E57" s="8" t="s">
        <v>11</v>
      </c>
      <c r="F57" s="8">
        <v>0</v>
      </c>
      <c r="G57" s="8" t="s">
        <v>14</v>
      </c>
      <c r="H57" s="8"/>
      <c r="I57" s="8"/>
      <c r="J57" s="8"/>
      <c r="K57" s="8"/>
      <c r="L57" s="13"/>
    </row>
    <row r="58" customHeight="1" spans="1:11">
      <c r="A58" s="8">
        <v>57</v>
      </c>
      <c r="B58" s="8">
        <v>682092</v>
      </c>
      <c r="C58" s="8" t="str">
        <f>_xlfn.DISPIMG("ID_368D7F9D297947FFAC28500A0990438D",1)</f>
        <v>=DISPIMG("ID_368D7F9D297947FFAC28500A0990438D",1)</v>
      </c>
      <c r="D58" s="8" t="s">
        <v>10</v>
      </c>
      <c r="E58" s="8" t="s">
        <v>11</v>
      </c>
      <c r="F58" s="8">
        <v>100</v>
      </c>
      <c r="G58" s="8" t="s">
        <v>12</v>
      </c>
      <c r="H58" s="8"/>
      <c r="I58" s="8"/>
      <c r="J58" s="12"/>
      <c r="K58" s="8"/>
    </row>
    <row r="59" customHeight="1" spans="1:11">
      <c r="A59" s="8">
        <v>58</v>
      </c>
      <c r="B59" s="8">
        <v>682095</v>
      </c>
      <c r="C59" s="8" t="str">
        <f>_xlfn.DISPIMG("ID_4B67144607AB4502A99EA912594AC94B",1)</f>
        <v>=DISPIMG("ID_4B67144607AB4502A99EA912594AC94B",1)</v>
      </c>
      <c r="D59" s="8" t="s">
        <v>10</v>
      </c>
      <c r="E59" s="8" t="s">
        <v>11</v>
      </c>
      <c r="F59" s="8">
        <v>158</v>
      </c>
      <c r="G59" s="8" t="s">
        <v>12</v>
      </c>
      <c r="H59" s="8"/>
      <c r="I59" s="8"/>
      <c r="J59" s="12"/>
      <c r="K59" s="8"/>
    </row>
    <row r="60" customHeight="1" spans="1:12">
      <c r="A60" s="8">
        <v>59</v>
      </c>
      <c r="B60" s="8">
        <v>682096</v>
      </c>
      <c r="C60" s="8" t="str">
        <f>_xlfn.DISPIMG("ID_01D84723CE6D4D4785EDEC4298F180E7",1)</f>
        <v>=DISPIMG("ID_01D84723CE6D4D4785EDEC4298F180E7",1)</v>
      </c>
      <c r="D60" s="8" t="s">
        <v>10</v>
      </c>
      <c r="E60" s="8" t="s">
        <v>11</v>
      </c>
      <c r="F60" s="8">
        <v>199</v>
      </c>
      <c r="G60" s="8" t="s">
        <v>12</v>
      </c>
      <c r="H60" s="8"/>
      <c r="I60" s="8"/>
      <c r="J60" s="12"/>
      <c r="K60" s="8"/>
      <c r="L60" s="13"/>
    </row>
    <row r="61" customHeight="1" spans="1:11">
      <c r="A61" s="8">
        <v>60</v>
      </c>
      <c r="B61" s="8">
        <v>682097</v>
      </c>
      <c r="C61" s="8" t="str">
        <f>_xlfn.DISPIMG("ID_E88144A8D63B46BA92BD2E1B395334FA",1)</f>
        <v>=DISPIMG("ID_E88144A8D63B46BA92BD2E1B395334FA",1)</v>
      </c>
      <c r="D61" s="8" t="s">
        <v>10</v>
      </c>
      <c r="E61" s="8" t="s">
        <v>11</v>
      </c>
      <c r="F61" s="8">
        <v>392</v>
      </c>
      <c r="G61" s="8" t="s">
        <v>12</v>
      </c>
      <c r="H61" s="8"/>
      <c r="I61" s="8"/>
      <c r="J61" s="12"/>
      <c r="K61" s="8"/>
    </row>
    <row r="62" ht="69" customHeight="1" spans="1:11">
      <c r="A62" s="8">
        <v>61</v>
      </c>
      <c r="B62" s="8">
        <v>682098</v>
      </c>
      <c r="C62" s="8"/>
      <c r="D62" s="8" t="s">
        <v>10</v>
      </c>
      <c r="E62" s="8" t="s">
        <v>11</v>
      </c>
      <c r="F62" s="8">
        <v>445</v>
      </c>
      <c r="G62" s="8" t="s">
        <v>12</v>
      </c>
      <c r="H62" s="8"/>
      <c r="I62" s="8"/>
      <c r="J62" s="12"/>
      <c r="K62" s="8"/>
    </row>
    <row r="63" ht="69" customHeight="1" spans="1:11">
      <c r="A63" s="8">
        <v>62</v>
      </c>
      <c r="B63" s="8">
        <v>682098</v>
      </c>
      <c r="C63" s="8"/>
      <c r="D63" s="8" t="s">
        <v>10</v>
      </c>
      <c r="E63" s="8" t="s">
        <v>17</v>
      </c>
      <c r="F63" s="8">
        <v>33</v>
      </c>
      <c r="G63" s="8" t="s">
        <v>12</v>
      </c>
      <c r="H63" s="8"/>
      <c r="I63" s="8"/>
      <c r="J63" s="12"/>
      <c r="K63" s="8"/>
    </row>
    <row r="64" customHeight="1" spans="1:12">
      <c r="A64" s="8">
        <v>63</v>
      </c>
      <c r="B64" s="8">
        <v>682100</v>
      </c>
      <c r="C64" s="8" t="str">
        <f>_xlfn.DISPIMG("ID_6E5F69ADEC4746E589E077C3EC868039",1)</f>
        <v>=DISPIMG("ID_6E5F69ADEC4746E589E077C3EC868039",1)</v>
      </c>
      <c r="D64" s="8" t="s">
        <v>10</v>
      </c>
      <c r="E64" s="8" t="s">
        <v>11</v>
      </c>
      <c r="F64" s="8">
        <v>0</v>
      </c>
      <c r="G64" s="8" t="s">
        <v>12</v>
      </c>
      <c r="H64" s="8"/>
      <c r="I64" s="8"/>
      <c r="J64" s="12"/>
      <c r="K64" s="23" t="s">
        <v>21</v>
      </c>
      <c r="L64" s="13"/>
    </row>
    <row r="65" customHeight="1" spans="1:11">
      <c r="A65" s="8">
        <v>64</v>
      </c>
      <c r="B65" s="8">
        <v>682101</v>
      </c>
      <c r="C65" s="8" t="str">
        <f>_xlfn.DISPIMG("ID_AC52588F36D64F4CB1D53CB238F90FFA",1)</f>
        <v>=DISPIMG("ID_AC52588F36D64F4CB1D53CB238F90FFA",1)</v>
      </c>
      <c r="D65" s="8" t="s">
        <v>10</v>
      </c>
      <c r="E65" s="8" t="s">
        <v>11</v>
      </c>
      <c r="F65" s="8">
        <v>260</v>
      </c>
      <c r="G65" s="8" t="s">
        <v>12</v>
      </c>
      <c r="H65" s="8"/>
      <c r="I65" s="8"/>
      <c r="J65" s="12"/>
      <c r="K65" s="8"/>
    </row>
    <row r="66" customHeight="1" spans="1:13">
      <c r="A66" s="8">
        <v>65</v>
      </c>
      <c r="B66" s="8">
        <v>682102</v>
      </c>
      <c r="C66" s="8" t="str">
        <f>_xlfn.DISPIMG("ID_FDE79CF1E18447FA918E96B7A072EE08",1)</f>
        <v>=DISPIMG("ID_FDE79CF1E18447FA918E96B7A072EE08",1)</v>
      </c>
      <c r="D66" s="8" t="s">
        <v>10</v>
      </c>
      <c r="E66" s="8" t="s">
        <v>11</v>
      </c>
      <c r="F66" s="8">
        <v>150</v>
      </c>
      <c r="G66" s="8" t="s">
        <v>12</v>
      </c>
      <c r="H66" s="8"/>
      <c r="I66" s="8"/>
      <c r="J66" s="12"/>
      <c r="K66" s="18"/>
      <c r="L66" s="26"/>
      <c r="M66" s="27"/>
    </row>
    <row r="67" customHeight="1" spans="1:11">
      <c r="A67" s="8">
        <v>66</v>
      </c>
      <c r="B67" s="8">
        <v>682104</v>
      </c>
      <c r="C67" s="8"/>
      <c r="D67" s="8" t="s">
        <v>10</v>
      </c>
      <c r="E67" s="8" t="s">
        <v>11</v>
      </c>
      <c r="F67" s="8">
        <v>0</v>
      </c>
      <c r="G67" s="8" t="s">
        <v>14</v>
      </c>
      <c r="H67" s="8"/>
      <c r="I67" s="8"/>
      <c r="J67" s="12"/>
      <c r="K67" s="23" t="s">
        <v>22</v>
      </c>
    </row>
    <row r="68" customHeight="1" spans="1:12">
      <c r="A68" s="8">
        <v>67</v>
      </c>
      <c r="B68" s="8">
        <v>682106</v>
      </c>
      <c r="C68" s="8" t="str">
        <f>_xlfn.DISPIMG("ID_9DFC7FDBDE98428BAD674EE8D65AE370",1)</f>
        <v>=DISPIMG("ID_9DFC7FDBDE98428BAD674EE8D65AE370",1)</v>
      </c>
      <c r="D68" s="8" t="s">
        <v>10</v>
      </c>
      <c r="E68" s="8" t="s">
        <v>11</v>
      </c>
      <c r="F68" s="8">
        <v>0</v>
      </c>
      <c r="G68" s="8" t="s">
        <v>12</v>
      </c>
      <c r="H68" s="8"/>
      <c r="I68" s="8"/>
      <c r="J68" s="12"/>
      <c r="K68" s="8"/>
      <c r="L68" s="13"/>
    </row>
    <row r="69" customHeight="1" spans="1:11">
      <c r="A69" s="8">
        <v>68</v>
      </c>
      <c r="B69" s="8">
        <v>682107</v>
      </c>
      <c r="C69" s="8" t="str">
        <f>_xlfn.DISPIMG("ID_04727ED737BD453191343FF892532027",1)</f>
        <v>=DISPIMG("ID_04727ED737BD453191343FF892532027",1)</v>
      </c>
      <c r="D69" s="8" t="s">
        <v>10</v>
      </c>
      <c r="E69" s="8" t="s">
        <v>11</v>
      </c>
      <c r="F69" s="8">
        <v>66</v>
      </c>
      <c r="G69" s="8" t="s">
        <v>12</v>
      </c>
      <c r="H69" s="8"/>
      <c r="I69" s="8"/>
      <c r="J69" s="12"/>
      <c r="K69" s="8"/>
    </row>
    <row r="70" customHeight="1" spans="1:12">
      <c r="A70" s="8">
        <v>69</v>
      </c>
      <c r="B70" s="8">
        <v>682108</v>
      </c>
      <c r="C70" s="8" t="str">
        <f>_xlfn.DISPIMG("ID_6BC75C3CFF6544C29C7F6E303284FB2E",1)</f>
        <v>=DISPIMG("ID_6BC75C3CFF6544C29C7F6E303284FB2E",1)</v>
      </c>
      <c r="D70" s="8" t="s">
        <v>10</v>
      </c>
      <c r="E70" s="8" t="s">
        <v>11</v>
      </c>
      <c r="F70" s="24">
        <v>61</v>
      </c>
      <c r="G70" s="8" t="s">
        <v>12</v>
      </c>
      <c r="H70" s="8"/>
      <c r="I70" s="8"/>
      <c r="J70" s="12"/>
      <c r="K70" s="8"/>
      <c r="L70" s="13"/>
    </row>
    <row r="71" customHeight="1" spans="1:12">
      <c r="A71" s="8">
        <v>70</v>
      </c>
      <c r="B71" s="8">
        <v>682109</v>
      </c>
      <c r="C71" s="8" t="str">
        <f>_xlfn.DISPIMG("ID_C804EA424FBC4F1AB2A17D63C4F0B3CC",1)</f>
        <v>=DISPIMG("ID_C804EA424FBC4F1AB2A17D63C4F0B3CC",1)</v>
      </c>
      <c r="D71" s="8" t="s">
        <v>10</v>
      </c>
      <c r="E71" s="8" t="s">
        <v>11</v>
      </c>
      <c r="F71" s="8">
        <v>97</v>
      </c>
      <c r="G71" s="8" t="s">
        <v>12</v>
      </c>
      <c r="H71" s="8"/>
      <c r="I71" s="8"/>
      <c r="J71" s="12"/>
      <c r="K71" s="8"/>
      <c r="L71" s="13"/>
    </row>
    <row r="72" customHeight="1" spans="1:12">
      <c r="A72" s="8">
        <v>71</v>
      </c>
      <c r="B72" s="8">
        <v>682110</v>
      </c>
      <c r="C72" s="8"/>
      <c r="D72" s="8" t="s">
        <v>10</v>
      </c>
      <c r="E72" s="8" t="s">
        <v>11</v>
      </c>
      <c r="F72" s="8">
        <v>196</v>
      </c>
      <c r="G72" s="8" t="s">
        <v>14</v>
      </c>
      <c r="H72" s="8"/>
      <c r="I72" s="8"/>
      <c r="J72" s="12"/>
      <c r="K72" s="8"/>
      <c r="L72" s="13"/>
    </row>
    <row r="73" customHeight="1" spans="1:12">
      <c r="A73" s="8">
        <v>72</v>
      </c>
      <c r="B73" s="8">
        <v>682112</v>
      </c>
      <c r="C73" s="8" t="str">
        <f>_xlfn.DISPIMG("ID_855833022232452CB83787DD2C795300",1)</f>
        <v>=DISPIMG("ID_855833022232452CB83787DD2C795300",1)</v>
      </c>
      <c r="D73" s="8" t="s">
        <v>10</v>
      </c>
      <c r="E73" s="8" t="s">
        <v>11</v>
      </c>
      <c r="F73" s="8">
        <v>383</v>
      </c>
      <c r="G73" s="8" t="s">
        <v>12</v>
      </c>
      <c r="H73" s="8"/>
      <c r="I73" s="8"/>
      <c r="J73" s="12"/>
      <c r="K73" s="8"/>
      <c r="L73" s="13"/>
    </row>
    <row r="74" customHeight="1" spans="1:11">
      <c r="A74" s="8">
        <v>73</v>
      </c>
      <c r="B74" s="8">
        <v>682114</v>
      </c>
      <c r="C74" s="8" t="str">
        <f>_xlfn.DISPIMG("ID_628474B78768499E95B47BBC10FB70FC",1)</f>
        <v>=DISPIMG("ID_628474B78768499E95B47BBC10FB70FC",1)</v>
      </c>
      <c r="D74" s="8" t="s">
        <v>10</v>
      </c>
      <c r="E74" s="8" t="s">
        <v>11</v>
      </c>
      <c r="F74" s="8">
        <v>197</v>
      </c>
      <c r="G74" s="8" t="s">
        <v>14</v>
      </c>
      <c r="H74" s="8"/>
      <c r="I74" s="8"/>
      <c r="J74" s="12"/>
      <c r="K74" s="8"/>
    </row>
    <row r="75" customHeight="1" spans="1:12">
      <c r="A75" s="8">
        <v>74</v>
      </c>
      <c r="B75" s="8">
        <v>682122</v>
      </c>
      <c r="C75" s="8" t="str">
        <f>_xlfn.DISPIMG("ID_A1C6151CA7BD4185B428175958CD7377",1)</f>
        <v>=DISPIMG("ID_A1C6151CA7BD4185B428175958CD7377",1)</v>
      </c>
      <c r="D75" s="8" t="s">
        <v>10</v>
      </c>
      <c r="E75" s="8" t="s">
        <v>11</v>
      </c>
      <c r="F75" s="8">
        <v>0</v>
      </c>
      <c r="G75" s="8" t="s">
        <v>12</v>
      </c>
      <c r="H75" s="8"/>
      <c r="I75" s="8"/>
      <c r="J75" s="12"/>
      <c r="K75" s="8"/>
      <c r="L75" s="13"/>
    </row>
    <row r="76" customHeight="1" spans="1:12">
      <c r="A76" s="8">
        <v>75</v>
      </c>
      <c r="B76" s="8">
        <v>682124</v>
      </c>
      <c r="C76" s="8" t="str">
        <f>_xlfn.DISPIMG("ID_0E53201F5FD14F0B88B1E559303D397E",1)</f>
        <v>=DISPIMG("ID_0E53201F5FD14F0B88B1E559303D397E",1)</v>
      </c>
      <c r="D76" s="8" t="s">
        <v>10</v>
      </c>
      <c r="E76" s="8" t="s">
        <v>11</v>
      </c>
      <c r="F76" s="8">
        <v>635</v>
      </c>
      <c r="G76" s="8" t="s">
        <v>12</v>
      </c>
      <c r="H76" s="8"/>
      <c r="I76" s="8"/>
      <c r="J76" s="12"/>
      <c r="K76" s="8"/>
      <c r="L76" s="13"/>
    </row>
    <row r="77" customHeight="1" spans="1:12">
      <c r="A77" s="8">
        <v>76</v>
      </c>
      <c r="B77" s="8">
        <v>682128</v>
      </c>
      <c r="C77" s="8"/>
      <c r="D77" s="8" t="s">
        <v>10</v>
      </c>
      <c r="E77" s="8" t="s">
        <v>15</v>
      </c>
      <c r="F77" s="8">
        <v>0</v>
      </c>
      <c r="G77" s="8" t="s">
        <v>14</v>
      </c>
      <c r="H77" s="8"/>
      <c r="I77" s="8"/>
      <c r="J77" s="12"/>
      <c r="K77" s="8"/>
      <c r="L77" s="13"/>
    </row>
    <row r="78" customHeight="1" spans="1:11">
      <c r="A78" s="8">
        <v>77</v>
      </c>
      <c r="B78" s="8">
        <v>682127</v>
      </c>
      <c r="C78" s="8" t="str">
        <f>_xlfn.DISPIMG("ID_01FF7EDC78004DF4983FCC0477FB574B",1)</f>
        <v>=DISPIMG("ID_01FF7EDC78004DF4983FCC0477FB574B",1)</v>
      </c>
      <c r="D78" s="8" t="s">
        <v>10</v>
      </c>
      <c r="E78" s="8" t="s">
        <v>11</v>
      </c>
      <c r="F78" s="8">
        <v>520</v>
      </c>
      <c r="G78" s="8" t="s">
        <v>12</v>
      </c>
      <c r="H78" s="8"/>
      <c r="I78" s="8"/>
      <c r="J78" s="12"/>
      <c r="K78" s="8"/>
    </row>
    <row r="79" customHeight="1" spans="1:11">
      <c r="A79" s="8">
        <v>78</v>
      </c>
      <c r="B79" s="8">
        <v>682130</v>
      </c>
      <c r="C79" s="8" t="str">
        <f>_xlfn.DISPIMG("ID_C7895E1E5A8F4DFEB177913A1B9F04DC",1)</f>
        <v>=DISPIMG("ID_C7895E1E5A8F4DFEB177913A1B9F04DC",1)</v>
      </c>
      <c r="D79" s="8" t="s">
        <v>10</v>
      </c>
      <c r="E79" s="8" t="s">
        <v>11</v>
      </c>
      <c r="F79" s="8">
        <v>39</v>
      </c>
      <c r="G79" s="8" t="s">
        <v>12</v>
      </c>
      <c r="H79" s="8"/>
      <c r="I79" s="8"/>
      <c r="J79" s="12"/>
      <c r="K79" s="8"/>
    </row>
    <row r="80" customHeight="1" spans="1:11">
      <c r="A80" s="8">
        <v>79</v>
      </c>
      <c r="B80" s="8">
        <v>682131</v>
      </c>
      <c r="C80" s="8" t="str">
        <f>_xlfn.DISPIMG("ID_1833F5D1FDD845C4B6DAF429DC1F0BA2",1)</f>
        <v>=DISPIMG("ID_1833F5D1FDD845C4B6DAF429DC1F0BA2",1)</v>
      </c>
      <c r="D80" s="8" t="s">
        <v>10</v>
      </c>
      <c r="E80" s="8" t="s">
        <v>11</v>
      </c>
      <c r="F80" s="8">
        <v>170</v>
      </c>
      <c r="G80" s="8" t="s">
        <v>12</v>
      </c>
      <c r="H80" s="8"/>
      <c r="I80" s="8"/>
      <c r="J80" s="12"/>
      <c r="K80" s="18"/>
    </row>
    <row r="81" customHeight="1" spans="1:12">
      <c r="A81" s="8">
        <v>80</v>
      </c>
      <c r="B81" s="8">
        <v>682137</v>
      </c>
      <c r="C81" s="8" t="str">
        <f>_xlfn.DISPIMG("ID_D5A6CCBCDFED4221AFAFD222608D8F37",1)</f>
        <v>=DISPIMG("ID_D5A6CCBCDFED4221AFAFD222608D8F37",1)</v>
      </c>
      <c r="D81" s="8" t="s">
        <v>10</v>
      </c>
      <c r="E81" s="8" t="s">
        <v>11</v>
      </c>
      <c r="F81" s="8">
        <v>90</v>
      </c>
      <c r="G81" s="8" t="s">
        <v>12</v>
      </c>
      <c r="H81" s="8"/>
      <c r="I81" s="8"/>
      <c r="J81" s="12"/>
      <c r="K81" s="8"/>
      <c r="L81" s="13"/>
    </row>
    <row r="82" customHeight="1" spans="1:11">
      <c r="A82" s="8">
        <v>81</v>
      </c>
      <c r="B82" s="8">
        <v>682138</v>
      </c>
      <c r="C82" s="8" t="str">
        <f>_xlfn.DISPIMG("ID_1B72A0F196E347F8ADD94123257AC395",1)</f>
        <v>=DISPIMG("ID_1B72A0F196E347F8ADD94123257AC395",1)</v>
      </c>
      <c r="D82" s="8" t="s">
        <v>10</v>
      </c>
      <c r="E82" s="8" t="s">
        <v>11</v>
      </c>
      <c r="F82" s="8">
        <v>300</v>
      </c>
      <c r="G82" s="8" t="s">
        <v>12</v>
      </c>
      <c r="H82" s="8"/>
      <c r="I82" s="8"/>
      <c r="J82" s="12"/>
      <c r="K82" s="8"/>
    </row>
    <row r="83" customHeight="1" spans="1:11">
      <c r="A83" s="8">
        <v>82</v>
      </c>
      <c r="B83" s="8">
        <v>682140</v>
      </c>
      <c r="C83" s="8"/>
      <c r="D83" s="8" t="s">
        <v>10</v>
      </c>
      <c r="E83" s="8" t="s">
        <v>11</v>
      </c>
      <c r="F83" s="8">
        <v>581</v>
      </c>
      <c r="G83" s="8" t="s">
        <v>14</v>
      </c>
      <c r="H83" s="8"/>
      <c r="I83" s="8"/>
      <c r="J83" s="8"/>
      <c r="K83" s="8"/>
    </row>
    <row r="84" customHeight="1" spans="1:11">
      <c r="A84" s="8">
        <v>83</v>
      </c>
      <c r="B84" s="8">
        <v>682146</v>
      </c>
      <c r="C84" s="8" t="str">
        <f>_xlfn.DISPIMG("ID_8E36988F58234262B7DBF319E4E2824B",1)</f>
        <v>=DISPIMG("ID_8E36988F58234262B7DBF319E4E2824B",1)</v>
      </c>
      <c r="D84" s="8" t="s">
        <v>10</v>
      </c>
      <c r="E84" s="8" t="s">
        <v>11</v>
      </c>
      <c r="F84" s="8">
        <v>100</v>
      </c>
      <c r="G84" s="8" t="s">
        <v>12</v>
      </c>
      <c r="H84" s="8"/>
      <c r="I84" s="8"/>
      <c r="J84" s="12"/>
      <c r="K84" s="8"/>
    </row>
    <row r="85" customHeight="1" spans="1:11">
      <c r="A85" s="8">
        <v>84</v>
      </c>
      <c r="B85" s="8">
        <v>682147</v>
      </c>
      <c r="C85" s="8" t="str">
        <f>_xlfn.DISPIMG("ID_3F9130E71E734D3E95D0081215A908FF",1)</f>
        <v>=DISPIMG("ID_3F9130E71E734D3E95D0081215A908FF",1)</v>
      </c>
      <c r="D85" s="8" t="s">
        <v>10</v>
      </c>
      <c r="E85" s="8" t="s">
        <v>11</v>
      </c>
      <c r="F85" s="8">
        <v>759</v>
      </c>
      <c r="G85" s="8" t="s">
        <v>12</v>
      </c>
      <c r="H85" s="8"/>
      <c r="I85" s="8"/>
      <c r="J85" s="12"/>
      <c r="K85" s="8"/>
    </row>
    <row r="86" customHeight="1" spans="1:11">
      <c r="A86" s="8">
        <v>85</v>
      </c>
      <c r="B86" s="8">
        <v>682149</v>
      </c>
      <c r="C86" s="8" t="str">
        <f>_xlfn.DISPIMG("ID_91D35F010465459ABAC29A1A308E856B",1)</f>
        <v>=DISPIMG("ID_91D35F010465459ABAC29A1A308E856B",1)</v>
      </c>
      <c r="D86" s="8" t="s">
        <v>10</v>
      </c>
      <c r="E86" s="8" t="s">
        <v>11</v>
      </c>
      <c r="F86" s="8">
        <v>540</v>
      </c>
      <c r="G86" s="8" t="s">
        <v>12</v>
      </c>
      <c r="H86" s="8"/>
      <c r="I86" s="8"/>
      <c r="J86" s="12"/>
      <c r="K86" s="8"/>
    </row>
    <row r="87" customHeight="1" spans="1:12">
      <c r="A87" s="8">
        <v>86</v>
      </c>
      <c r="B87" s="8">
        <v>682152</v>
      </c>
      <c r="C87" s="8" t="str">
        <f>_xlfn.DISPIMG("ID_E98E5A4911764B53B2A7F57844F948B0",1)</f>
        <v>=DISPIMG("ID_E98E5A4911764B53B2A7F57844F948B0",1)</v>
      </c>
      <c r="D87" s="8" t="s">
        <v>10</v>
      </c>
      <c r="E87" s="8" t="s">
        <v>11</v>
      </c>
      <c r="F87" s="8">
        <v>307</v>
      </c>
      <c r="G87" s="8" t="s">
        <v>12</v>
      </c>
      <c r="H87" s="8"/>
      <c r="I87" s="8"/>
      <c r="J87" s="12"/>
      <c r="K87" s="8"/>
      <c r="L87" s="13"/>
    </row>
    <row r="88" customHeight="1" spans="1:11">
      <c r="A88" s="8">
        <v>87</v>
      </c>
      <c r="B88" s="8">
        <v>682153</v>
      </c>
      <c r="C88" s="8" t="str">
        <f>_xlfn.DISPIMG("ID_7054043665734A3CB301C642452A14E5",1)</f>
        <v>=DISPIMG("ID_7054043665734A3CB301C642452A14E5",1)</v>
      </c>
      <c r="D88" s="8" t="s">
        <v>10</v>
      </c>
      <c r="E88" s="8" t="s">
        <v>11</v>
      </c>
      <c r="F88" s="8">
        <v>120</v>
      </c>
      <c r="G88" s="8" t="s">
        <v>12</v>
      </c>
      <c r="H88" s="8"/>
      <c r="I88" s="8"/>
      <c r="J88" s="12"/>
      <c r="K88" s="18"/>
    </row>
    <row r="89" customHeight="1" spans="1:11">
      <c r="A89" s="8">
        <v>88</v>
      </c>
      <c r="B89" s="8">
        <v>682154</v>
      </c>
      <c r="C89" s="8" t="str">
        <f>_xlfn.DISPIMG("ID_59C4883C39C54AFD97462C86FECDF0BE",1)</f>
        <v>=DISPIMG("ID_59C4883C39C54AFD97462C86FECDF0BE",1)</v>
      </c>
      <c r="D89" s="8" t="s">
        <v>10</v>
      </c>
      <c r="E89" s="8" t="s">
        <v>11</v>
      </c>
      <c r="F89" s="8">
        <v>447</v>
      </c>
      <c r="G89" s="8" t="s">
        <v>12</v>
      </c>
      <c r="H89" s="8"/>
      <c r="I89" s="8"/>
      <c r="J89" s="12"/>
      <c r="K89" s="8" t="s">
        <v>13</v>
      </c>
    </row>
    <row r="90" customHeight="1" spans="1:12">
      <c r="A90" s="8">
        <v>89</v>
      </c>
      <c r="B90" s="8">
        <v>682155</v>
      </c>
      <c r="C90" s="8" t="str">
        <f>_xlfn.DISPIMG("ID_68B3E6EA35FA4C228C608C8638507029",1)</f>
        <v>=DISPIMG("ID_68B3E6EA35FA4C228C608C8638507029",1)</v>
      </c>
      <c r="D90" s="8" t="s">
        <v>10</v>
      </c>
      <c r="E90" s="8" t="s">
        <v>11</v>
      </c>
      <c r="F90" s="8">
        <v>310</v>
      </c>
      <c r="G90" s="8" t="s">
        <v>12</v>
      </c>
      <c r="H90" s="8"/>
      <c r="I90" s="8"/>
      <c r="J90" s="12"/>
      <c r="K90" s="8"/>
      <c r="L90" s="13"/>
    </row>
    <row r="91" customHeight="1" spans="1:11">
      <c r="A91" s="8">
        <v>90</v>
      </c>
      <c r="B91" s="8">
        <v>682158</v>
      </c>
      <c r="C91" s="8" t="str">
        <f>_xlfn.DISPIMG("ID_8C178D42497448B1B4181FE26AD1D62D",1)</f>
        <v>=DISPIMG("ID_8C178D42497448B1B4181FE26AD1D62D",1)</v>
      </c>
      <c r="D91" s="8" t="s">
        <v>10</v>
      </c>
      <c r="E91" s="8" t="s">
        <v>11</v>
      </c>
      <c r="F91" s="8">
        <v>640</v>
      </c>
      <c r="G91" s="8" t="s">
        <v>12</v>
      </c>
      <c r="H91" s="8"/>
      <c r="I91" s="8"/>
      <c r="J91" s="12"/>
      <c r="K91" s="8"/>
    </row>
    <row r="92" customHeight="1" spans="1:11">
      <c r="A92" s="8">
        <v>91</v>
      </c>
      <c r="B92" s="8">
        <v>68165</v>
      </c>
      <c r="C92" s="8"/>
      <c r="D92" s="8" t="s">
        <v>10</v>
      </c>
      <c r="E92" s="8" t="s">
        <v>15</v>
      </c>
      <c r="F92" s="8">
        <v>190</v>
      </c>
      <c r="G92" s="8" t="s">
        <v>14</v>
      </c>
      <c r="H92" s="8"/>
      <c r="I92" s="8"/>
      <c r="J92" s="12"/>
      <c r="K92" s="8"/>
    </row>
    <row r="93" customHeight="1" spans="1:12">
      <c r="A93" s="8">
        <v>92</v>
      </c>
      <c r="B93" s="8">
        <v>682159</v>
      </c>
      <c r="C93" s="8" t="str">
        <f>_xlfn.DISPIMG("ID_81568CA9C81F433488658C6EA2F3352D",1)</f>
        <v>=DISPIMG("ID_81568CA9C81F433488658C6EA2F3352D",1)</v>
      </c>
      <c r="D93" s="8" t="s">
        <v>10</v>
      </c>
      <c r="E93" s="8" t="s">
        <v>11</v>
      </c>
      <c r="F93" s="8">
        <v>245</v>
      </c>
      <c r="G93" s="8" t="s">
        <v>12</v>
      </c>
      <c r="H93" s="8"/>
      <c r="I93" s="8"/>
      <c r="J93" s="12"/>
      <c r="K93" s="8"/>
      <c r="L93" s="13"/>
    </row>
    <row r="94" customHeight="1" spans="1:11">
      <c r="A94" s="8">
        <v>93</v>
      </c>
      <c r="B94" s="8">
        <v>682166</v>
      </c>
      <c r="C94" s="8" t="str">
        <f>_xlfn.DISPIMG("ID_4F61AF4562A6405798E61F0547C0709B",1)</f>
        <v>=DISPIMG("ID_4F61AF4562A6405798E61F0547C0709B",1)</v>
      </c>
      <c r="D94" s="8" t="s">
        <v>10</v>
      </c>
      <c r="E94" s="8" t="s">
        <v>11</v>
      </c>
      <c r="F94" s="8">
        <v>375</v>
      </c>
      <c r="G94" s="8" t="s">
        <v>12</v>
      </c>
      <c r="H94" s="8"/>
      <c r="I94" s="8"/>
      <c r="J94" s="12"/>
      <c r="K94" s="8"/>
    </row>
    <row r="95" customHeight="1" spans="1:12">
      <c r="A95" s="8">
        <v>94</v>
      </c>
      <c r="B95" s="8">
        <v>682168</v>
      </c>
      <c r="C95" s="8" t="str">
        <f>_xlfn.DISPIMG("ID_A7196C5088E540D089C6D9B9D4784B8D",1)</f>
        <v>=DISPIMG("ID_A7196C5088E540D089C6D9B9D4784B8D",1)</v>
      </c>
      <c r="D95" s="8" t="s">
        <v>10</v>
      </c>
      <c r="E95" s="8" t="s">
        <v>11</v>
      </c>
      <c r="F95" s="25">
        <v>258</v>
      </c>
      <c r="G95" s="8" t="s">
        <v>12</v>
      </c>
      <c r="H95" s="8"/>
      <c r="I95" s="8"/>
      <c r="J95" s="12"/>
      <c r="K95" s="18"/>
      <c r="L95" s="13"/>
    </row>
    <row r="96" ht="67" customHeight="1" spans="1:11">
      <c r="A96" s="8">
        <v>95</v>
      </c>
      <c r="B96" s="8">
        <v>682169</v>
      </c>
      <c r="C96" s="8"/>
      <c r="D96" s="8" t="s">
        <v>10</v>
      </c>
      <c r="E96" s="8" t="s">
        <v>11</v>
      </c>
      <c r="F96" s="8">
        <v>47</v>
      </c>
      <c r="G96" s="8" t="s">
        <v>12</v>
      </c>
      <c r="H96" s="8"/>
      <c r="I96" s="8"/>
      <c r="J96" s="12"/>
      <c r="K96" s="8"/>
    </row>
    <row r="97" ht="78" customHeight="1" spans="1:11">
      <c r="A97" s="8">
        <v>96</v>
      </c>
      <c r="B97" s="8">
        <v>682169</v>
      </c>
      <c r="C97" s="8"/>
      <c r="D97" s="8" t="s">
        <v>10</v>
      </c>
      <c r="E97" s="8" t="s">
        <v>17</v>
      </c>
      <c r="F97" s="8">
        <v>38</v>
      </c>
      <c r="G97" s="8" t="s">
        <v>12</v>
      </c>
      <c r="H97" s="8"/>
      <c r="I97" s="8"/>
      <c r="J97" s="12"/>
      <c r="K97" s="8"/>
    </row>
    <row r="98" customHeight="1" spans="1:11">
      <c r="A98" s="8">
        <v>97</v>
      </c>
      <c r="B98" s="8">
        <v>682175</v>
      </c>
      <c r="C98" s="8" t="str">
        <f>_xlfn.DISPIMG("ID_456D95E82D804A61AEE5E67BCDCDC545",1)</f>
        <v>=DISPIMG("ID_456D95E82D804A61AEE5E67BCDCDC545",1)</v>
      </c>
      <c r="D98" s="8" t="s">
        <v>10</v>
      </c>
      <c r="E98" s="8" t="s">
        <v>11</v>
      </c>
      <c r="F98" s="8">
        <v>30</v>
      </c>
      <c r="G98" s="8" t="s">
        <v>12</v>
      </c>
      <c r="H98" s="8"/>
      <c r="I98" s="8"/>
      <c r="J98" s="12"/>
      <c r="K98" s="8"/>
    </row>
    <row r="99" customHeight="1" spans="1:11">
      <c r="A99" s="8">
        <v>98</v>
      </c>
      <c r="B99" s="8">
        <v>682176</v>
      </c>
      <c r="C99" s="8" t="str">
        <f>_xlfn.DISPIMG("ID_562596C449CA45AD972BDCF44750633F",1)</f>
        <v>=DISPIMG("ID_562596C449CA45AD972BDCF44750633F",1)</v>
      </c>
      <c r="D99" s="8" t="s">
        <v>10</v>
      </c>
      <c r="E99" s="8" t="s">
        <v>11</v>
      </c>
      <c r="F99" s="8">
        <v>139</v>
      </c>
      <c r="G99" s="8" t="s">
        <v>12</v>
      </c>
      <c r="H99" s="8"/>
      <c r="I99" s="8"/>
      <c r="J99" s="12"/>
      <c r="K99" s="8"/>
    </row>
    <row r="100" customHeight="1" spans="1:11">
      <c r="A100" s="8">
        <v>99</v>
      </c>
      <c r="B100" s="8">
        <v>682182</v>
      </c>
      <c r="C100" s="8" t="str">
        <f>_xlfn.DISPIMG("ID_22AD8A05DFFE462C8FE629D4B28A2CD6",1)</f>
        <v>=DISPIMG("ID_22AD8A05DFFE462C8FE629D4B28A2CD6",1)</v>
      </c>
      <c r="D100" s="8" t="s">
        <v>10</v>
      </c>
      <c r="E100" s="8" t="s">
        <v>11</v>
      </c>
      <c r="F100" s="8">
        <v>192</v>
      </c>
      <c r="G100" s="8" t="s">
        <v>12</v>
      </c>
      <c r="H100" s="8"/>
      <c r="I100" s="8"/>
      <c r="J100" s="12"/>
      <c r="K100" s="8"/>
    </row>
    <row r="101" customHeight="1" spans="1:11">
      <c r="A101" s="8">
        <v>100</v>
      </c>
      <c r="B101" s="8">
        <v>682185</v>
      </c>
      <c r="C101" s="8" t="str">
        <f>_xlfn.DISPIMG("ID_3B868A8378E345249112DBBF625C9699",1)</f>
        <v>=DISPIMG("ID_3B868A8378E345249112DBBF625C9699",1)</v>
      </c>
      <c r="D101" s="8" t="s">
        <v>10</v>
      </c>
      <c r="E101" s="8" t="s">
        <v>11</v>
      </c>
      <c r="F101" s="8">
        <v>233</v>
      </c>
      <c r="G101" s="8" t="s">
        <v>12</v>
      </c>
      <c r="H101" s="8"/>
      <c r="I101" s="8"/>
      <c r="J101" s="12"/>
      <c r="K101" s="8"/>
    </row>
    <row r="102" customHeight="1" spans="1:12">
      <c r="A102" s="8">
        <v>101</v>
      </c>
      <c r="B102" s="8">
        <v>682187</v>
      </c>
      <c r="C102" s="8" t="str">
        <f>_xlfn.DISPIMG("ID_73FDAFFD50E54CB0A179EEBCD1650A33",1)</f>
        <v>=DISPIMG("ID_73FDAFFD50E54CB0A179EEBCD1650A33",1)</v>
      </c>
      <c r="D102" s="8" t="s">
        <v>10</v>
      </c>
      <c r="E102" s="8" t="s">
        <v>11</v>
      </c>
      <c r="F102" s="8">
        <v>390</v>
      </c>
      <c r="G102" s="8" t="s">
        <v>12</v>
      </c>
      <c r="H102" s="8"/>
      <c r="I102" s="8"/>
      <c r="J102" s="12"/>
      <c r="K102" s="8"/>
      <c r="L102" s="13"/>
    </row>
    <row r="103" customHeight="1" spans="1:11">
      <c r="A103" s="8">
        <v>102</v>
      </c>
      <c r="B103" s="8">
        <v>682188</v>
      </c>
      <c r="C103" s="8" t="str">
        <f>_xlfn.DISPIMG("ID_7B63B239A952482C95201B05DAD465C6",1)</f>
        <v>=DISPIMG("ID_7B63B239A952482C95201B05DAD465C6",1)</v>
      </c>
      <c r="D103" s="8" t="s">
        <v>10</v>
      </c>
      <c r="E103" s="8" t="s">
        <v>11</v>
      </c>
      <c r="F103" s="8">
        <v>100</v>
      </c>
      <c r="G103" s="8" t="s">
        <v>12</v>
      </c>
      <c r="H103" s="8"/>
      <c r="I103" s="8"/>
      <c r="J103" s="12"/>
      <c r="K103" s="8"/>
    </row>
    <row r="104" ht="126" customHeight="1" spans="1:11">
      <c r="A104" s="8">
        <v>103</v>
      </c>
      <c r="B104" s="8">
        <v>682198</v>
      </c>
      <c r="C104" s="8" t="str">
        <f>_xlfn.DISPIMG("ID_58584DBAE1374A1CA07611414DB1FA08",1)</f>
        <v>=DISPIMG("ID_58584DBAE1374A1CA07611414DB1FA08",1)</v>
      </c>
      <c r="D104" s="8" t="s">
        <v>10</v>
      </c>
      <c r="E104" s="8" t="s">
        <v>11</v>
      </c>
      <c r="F104" s="8">
        <v>50</v>
      </c>
      <c r="G104" s="8" t="s">
        <v>12</v>
      </c>
      <c r="H104" s="8"/>
      <c r="I104" s="8"/>
      <c r="J104" s="12"/>
      <c r="K104" s="8"/>
    </row>
    <row r="105" ht="127" customHeight="1" spans="1:11">
      <c r="A105" s="8">
        <v>104</v>
      </c>
      <c r="B105" s="8">
        <v>682198</v>
      </c>
      <c r="C105" s="8" t="str">
        <f>_xlfn.DISPIMG("ID_9DFD964EE133488BA8EAC524F50F4A24",1)</f>
        <v>=DISPIMG("ID_9DFD964EE133488BA8EAC524F50F4A24",1)</v>
      </c>
      <c r="D105" s="8" t="s">
        <v>10</v>
      </c>
      <c r="E105" s="8" t="s">
        <v>17</v>
      </c>
      <c r="F105" s="8">
        <v>126</v>
      </c>
      <c r="G105" s="8" t="s">
        <v>12</v>
      </c>
      <c r="H105" s="8"/>
      <c r="I105" s="8"/>
      <c r="J105" s="12"/>
      <c r="K105" s="8"/>
    </row>
    <row r="106" customHeight="1" spans="1:11">
      <c r="A106" s="8">
        <v>105</v>
      </c>
      <c r="B106" s="8">
        <v>682207</v>
      </c>
      <c r="C106" s="8" t="str">
        <f>_xlfn.DISPIMG("ID_E1C97F4C1145460889F27B08C032ECBD",1)</f>
        <v>=DISPIMG("ID_E1C97F4C1145460889F27B08C032ECBD",1)</v>
      </c>
      <c r="D106" s="8" t="s">
        <v>10</v>
      </c>
      <c r="E106" s="8" t="s">
        <v>11</v>
      </c>
      <c r="F106" s="8">
        <v>300</v>
      </c>
      <c r="G106" s="8" t="s">
        <v>12</v>
      </c>
      <c r="H106" s="8"/>
      <c r="I106" s="8"/>
      <c r="J106" s="12"/>
      <c r="K106" s="8"/>
    </row>
    <row r="107" customHeight="1" spans="1:11">
      <c r="A107" s="8">
        <v>106</v>
      </c>
      <c r="B107" s="8">
        <v>682209</v>
      </c>
      <c r="C107" s="8" t="str">
        <f>_xlfn.DISPIMG("ID_EDF314617B1C4D928D8E305D7B66B6E6",1)</f>
        <v>=DISPIMG("ID_EDF314617B1C4D928D8E305D7B66B6E6",1)</v>
      </c>
      <c r="D107" s="8" t="s">
        <v>10</v>
      </c>
      <c r="E107" s="8" t="s">
        <v>11</v>
      </c>
      <c r="F107" s="8">
        <v>110</v>
      </c>
      <c r="G107" s="8" t="s">
        <v>12</v>
      </c>
      <c r="H107" s="8"/>
      <c r="I107" s="8"/>
      <c r="J107" s="12"/>
      <c r="K107" s="8"/>
    </row>
    <row r="108" customHeight="1" spans="1:11">
      <c r="A108" s="8">
        <v>107</v>
      </c>
      <c r="B108" s="8">
        <v>682210</v>
      </c>
      <c r="C108" s="8" t="str">
        <f>_xlfn.DISPIMG("ID_7610AB7386F149B2B6623C52D5682E4F",1)</f>
        <v>=DISPIMG("ID_7610AB7386F149B2B6623C52D5682E4F",1)</v>
      </c>
      <c r="D108" s="8" t="s">
        <v>10</v>
      </c>
      <c r="E108" s="8" t="s">
        <v>11</v>
      </c>
      <c r="F108" s="8">
        <v>60</v>
      </c>
      <c r="G108" s="8" t="s">
        <v>12</v>
      </c>
      <c r="H108" s="8"/>
      <c r="I108" s="8"/>
      <c r="J108" s="12"/>
      <c r="K108" s="8"/>
    </row>
    <row r="109" customHeight="1" spans="1:11">
      <c r="A109" s="8">
        <v>108</v>
      </c>
      <c r="B109" s="8">
        <v>682213</v>
      </c>
      <c r="C109" s="8" t="str">
        <f>_xlfn.DISPIMG("ID_12068A7A94C84129B5C3D35CF02B894C",1)</f>
        <v>=DISPIMG("ID_12068A7A94C84129B5C3D35CF02B894C",1)</v>
      </c>
      <c r="D109" s="8" t="s">
        <v>10</v>
      </c>
      <c r="E109" s="8" t="s">
        <v>11</v>
      </c>
      <c r="F109" s="8">
        <v>156</v>
      </c>
      <c r="G109" s="8" t="s">
        <v>12</v>
      </c>
      <c r="H109" s="8"/>
      <c r="I109" s="8"/>
      <c r="J109" s="12"/>
      <c r="K109" s="8"/>
    </row>
    <row r="110" customHeight="1" spans="1:12">
      <c r="A110" s="8">
        <v>109</v>
      </c>
      <c r="B110" s="8">
        <v>682214</v>
      </c>
      <c r="C110" s="8" t="str">
        <f>_xlfn.DISPIMG("ID_3563AF99D8694787A528E536EB88B115",1)</f>
        <v>=DISPIMG("ID_3563AF99D8694787A528E536EB88B115",1)</v>
      </c>
      <c r="D110" s="8" t="s">
        <v>10</v>
      </c>
      <c r="E110" s="8" t="s">
        <v>11</v>
      </c>
      <c r="F110" s="8">
        <v>0</v>
      </c>
      <c r="G110" s="8" t="s">
        <v>12</v>
      </c>
      <c r="H110" s="8"/>
      <c r="I110" s="8"/>
      <c r="J110" s="12"/>
      <c r="K110" s="8"/>
      <c r="L110" s="13"/>
    </row>
    <row r="111" customHeight="1" spans="1:11">
      <c r="A111" s="8">
        <v>110</v>
      </c>
      <c r="B111" s="8">
        <v>682215</v>
      </c>
      <c r="C111" s="8" t="str">
        <f>_xlfn.DISPIMG("ID_8110733EDFC34224B8AF33683B0F2900",1)</f>
        <v>=DISPIMG("ID_8110733EDFC34224B8AF33683B0F2900",1)</v>
      </c>
      <c r="D111" s="8" t="s">
        <v>10</v>
      </c>
      <c r="E111" s="8" t="s">
        <v>11</v>
      </c>
      <c r="F111" s="8">
        <v>272</v>
      </c>
      <c r="G111" s="8" t="s">
        <v>14</v>
      </c>
      <c r="H111" s="8"/>
      <c r="I111" s="8"/>
      <c r="J111" s="12"/>
      <c r="K111" s="8"/>
    </row>
    <row r="112" ht="69" customHeight="1" spans="1:11">
      <c r="A112" s="8">
        <v>111</v>
      </c>
      <c r="B112" s="8">
        <v>682218</v>
      </c>
      <c r="C112" s="8"/>
      <c r="D112" s="8" t="s">
        <v>10</v>
      </c>
      <c r="E112" s="8" t="s">
        <v>11</v>
      </c>
      <c r="F112" s="8">
        <v>257</v>
      </c>
      <c r="G112" s="8" t="s">
        <v>12</v>
      </c>
      <c r="H112" s="8"/>
      <c r="I112" s="8"/>
      <c r="J112" s="12"/>
      <c r="K112" s="8"/>
    </row>
    <row r="113" ht="76" customHeight="1" spans="1:11">
      <c r="A113" s="8">
        <v>112</v>
      </c>
      <c r="B113" s="8">
        <v>682218</v>
      </c>
      <c r="C113" s="8"/>
      <c r="D113" s="8" t="s">
        <v>10</v>
      </c>
      <c r="E113" s="8" t="s">
        <v>17</v>
      </c>
      <c r="F113" s="8">
        <v>137</v>
      </c>
      <c r="G113" s="8" t="s">
        <v>12</v>
      </c>
      <c r="H113" s="8"/>
      <c r="I113" s="8"/>
      <c r="J113" s="12"/>
      <c r="K113" s="8"/>
    </row>
    <row r="114" customHeight="1" spans="1:12">
      <c r="A114" s="8">
        <v>113</v>
      </c>
      <c r="B114" s="8">
        <v>682219</v>
      </c>
      <c r="C114" s="8" t="str">
        <f>_xlfn.DISPIMG("ID_C40EC62B32B64CBAAFBCBAF3F8E480A6",1)</f>
        <v>=DISPIMG("ID_C40EC62B32B64CBAAFBCBAF3F8E480A6",1)</v>
      </c>
      <c r="D114" s="8" t="s">
        <v>10</v>
      </c>
      <c r="E114" s="8" t="s">
        <v>11</v>
      </c>
      <c r="F114" s="8">
        <v>0</v>
      </c>
      <c r="G114" s="8" t="s">
        <v>12</v>
      </c>
      <c r="H114" s="8"/>
      <c r="I114" s="8"/>
      <c r="J114" s="12"/>
      <c r="K114" s="8"/>
      <c r="L114" s="13"/>
    </row>
    <row r="115" customHeight="1" spans="1:11">
      <c r="A115" s="8">
        <v>114</v>
      </c>
      <c r="B115" s="8">
        <v>682220</v>
      </c>
      <c r="C115" s="8" t="str">
        <f>_xlfn.DISPIMG("ID_E2041CD121A646D39892DF61E8F2C1F5",1)</f>
        <v>=DISPIMG("ID_E2041CD121A646D39892DF61E8F2C1F5",1)</v>
      </c>
      <c r="D115" s="8" t="s">
        <v>10</v>
      </c>
      <c r="E115" s="8" t="s">
        <v>11</v>
      </c>
      <c r="F115" s="8">
        <v>364</v>
      </c>
      <c r="G115" s="8" t="s">
        <v>12</v>
      </c>
      <c r="H115" s="8"/>
      <c r="I115" s="8"/>
      <c r="J115" s="12"/>
      <c r="K115" s="8"/>
    </row>
    <row r="116" customHeight="1" spans="1:11">
      <c r="A116" s="8">
        <v>115</v>
      </c>
      <c r="B116" s="8">
        <v>682221</v>
      </c>
      <c r="C116" s="8" t="str">
        <f>_xlfn.DISPIMG("ID_B4F2299837C34FC8A58AE5CC359EF033",1)</f>
        <v>=DISPIMG("ID_B4F2299837C34FC8A58AE5CC359EF033",1)</v>
      </c>
      <c r="D116" s="8" t="s">
        <v>10</v>
      </c>
      <c r="E116" s="8" t="s">
        <v>11</v>
      </c>
      <c r="F116" s="8">
        <v>32</v>
      </c>
      <c r="G116" s="8" t="s">
        <v>12</v>
      </c>
      <c r="H116" s="8"/>
      <c r="I116" s="8"/>
      <c r="J116" s="12"/>
      <c r="K116" s="8"/>
    </row>
    <row r="117" customHeight="1" spans="1:11">
      <c r="A117" s="8">
        <v>116</v>
      </c>
      <c r="B117" s="8">
        <v>682222</v>
      </c>
      <c r="C117" s="8" t="str">
        <f>_xlfn.DISPIMG("ID_C634E67213B5473C9EB6F8F7A879CEE7",1)</f>
        <v>=DISPIMG("ID_C634E67213B5473C9EB6F8F7A879CEE7",1)</v>
      </c>
      <c r="D117" s="8" t="s">
        <v>10</v>
      </c>
      <c r="E117" s="8" t="s">
        <v>11</v>
      </c>
      <c r="F117" s="8">
        <v>300</v>
      </c>
      <c r="G117" s="8" t="s">
        <v>12</v>
      </c>
      <c r="H117" s="8"/>
      <c r="I117" s="8"/>
      <c r="J117" s="12"/>
      <c r="K117" s="8"/>
    </row>
    <row r="118" customHeight="1" spans="1:11">
      <c r="A118" s="8">
        <v>117</v>
      </c>
      <c r="B118" s="8">
        <v>682226</v>
      </c>
      <c r="C118" s="8" t="str">
        <f>_xlfn.DISPIMG("ID_1504461E632E43BE816709403F09AD37",1)</f>
        <v>=DISPIMG("ID_1504461E632E43BE816709403F09AD37",1)</v>
      </c>
      <c r="D118" s="8" t="s">
        <v>10</v>
      </c>
      <c r="E118" s="8" t="s">
        <v>11</v>
      </c>
      <c r="F118" s="8">
        <v>124</v>
      </c>
      <c r="G118" s="8" t="s">
        <v>12</v>
      </c>
      <c r="H118" s="8"/>
      <c r="I118" s="8"/>
      <c r="J118" s="12"/>
      <c r="K118" s="8"/>
    </row>
    <row r="119" customHeight="1" spans="1:12">
      <c r="A119" s="8">
        <v>118</v>
      </c>
      <c r="B119" s="8">
        <v>682228</v>
      </c>
      <c r="C119" s="8" t="str">
        <f>_xlfn.DISPIMG("ID_C86B1EFE556F44E5930CAA7284B79908",1)</f>
        <v>=DISPIMG("ID_C86B1EFE556F44E5930CAA7284B79908",1)</v>
      </c>
      <c r="D119" s="8" t="s">
        <v>10</v>
      </c>
      <c r="E119" s="8" t="s">
        <v>11</v>
      </c>
      <c r="F119" s="8">
        <v>90</v>
      </c>
      <c r="G119" s="8" t="s">
        <v>12</v>
      </c>
      <c r="H119" s="8"/>
      <c r="I119" s="8"/>
      <c r="J119" s="12"/>
      <c r="K119" s="8"/>
      <c r="L119" s="13"/>
    </row>
    <row r="120" customHeight="1" spans="1:11">
      <c r="A120" s="8">
        <v>119</v>
      </c>
      <c r="B120" s="8">
        <v>682230</v>
      </c>
      <c r="C120" s="8" t="str">
        <f>_xlfn.DISPIMG("ID_A32811610DE24CC4A30F906EE19C9565",1)</f>
        <v>=DISPIMG("ID_A32811610DE24CC4A30F906EE19C9565",1)</v>
      </c>
      <c r="D120" s="8" t="s">
        <v>10</v>
      </c>
      <c r="E120" s="8" t="s">
        <v>11</v>
      </c>
      <c r="F120" s="8">
        <v>639</v>
      </c>
      <c r="G120" s="8" t="s">
        <v>12</v>
      </c>
      <c r="H120" s="8"/>
      <c r="I120" s="8"/>
      <c r="J120" s="12"/>
      <c r="K120" s="8"/>
    </row>
    <row r="121" ht="147" customHeight="1" spans="1:11">
      <c r="A121" s="8">
        <v>120</v>
      </c>
      <c r="B121" s="8">
        <v>682231</v>
      </c>
      <c r="C121" s="8" t="str">
        <f>_xlfn.DISPIMG("ID_F4BE55D192394EF283F78DC57B272CA4",1)</f>
        <v>=DISPIMG("ID_F4BE55D192394EF283F78DC57B272CA4",1)</v>
      </c>
      <c r="D121" s="8" t="s">
        <v>10</v>
      </c>
      <c r="E121" s="8" t="s">
        <v>11</v>
      </c>
      <c r="F121" s="8">
        <v>0</v>
      </c>
      <c r="G121" s="8" t="s">
        <v>12</v>
      </c>
      <c r="H121" s="8"/>
      <c r="I121" s="8"/>
      <c r="J121" s="12"/>
      <c r="K121" s="8"/>
    </row>
    <row r="122" ht="159" customHeight="1" spans="1:11">
      <c r="A122" s="8">
        <v>121</v>
      </c>
      <c r="B122" s="8">
        <v>682233</v>
      </c>
      <c r="C122" s="8" t="str">
        <f>_xlfn.DISPIMG("ID_07C5704E374A42B698D527C8035E5E8D",1)</f>
        <v>=DISPIMG("ID_07C5704E374A42B698D527C8035E5E8D",1)</v>
      </c>
      <c r="D122" s="8" t="s">
        <v>10</v>
      </c>
      <c r="E122" s="8" t="s">
        <v>11</v>
      </c>
      <c r="F122" s="8">
        <v>294</v>
      </c>
      <c r="G122" s="8" t="s">
        <v>14</v>
      </c>
      <c r="H122" s="8"/>
      <c r="I122" s="8"/>
      <c r="J122" s="12"/>
      <c r="K122" s="8"/>
    </row>
    <row r="123" customHeight="1" spans="1:11">
      <c r="A123" s="8">
        <v>122</v>
      </c>
      <c r="B123" s="8">
        <v>682235</v>
      </c>
      <c r="C123" s="8" t="str">
        <f>_xlfn.DISPIMG("ID_8A0A18C61E7A474EB95DB03E263FA9B8",1)</f>
        <v>=DISPIMG("ID_8A0A18C61E7A474EB95DB03E263FA9B8",1)</v>
      </c>
      <c r="D123" s="8" t="s">
        <v>10</v>
      </c>
      <c r="E123" s="8" t="s">
        <v>11</v>
      </c>
      <c r="F123" s="8">
        <v>200</v>
      </c>
      <c r="G123" s="8" t="s">
        <v>14</v>
      </c>
      <c r="H123" s="8"/>
      <c r="I123" s="8"/>
      <c r="J123" s="12"/>
      <c r="K123" s="8"/>
    </row>
    <row r="124" customHeight="1" spans="1:12">
      <c r="A124" s="8">
        <v>123</v>
      </c>
      <c r="B124" s="8">
        <v>682237</v>
      </c>
      <c r="C124" s="8" t="str">
        <f>_xlfn.DISPIMG("ID_D4A9A0D706BD4DFC8274AD6B125B7B9C",1)</f>
        <v>=DISPIMG("ID_D4A9A0D706BD4DFC8274AD6B125B7B9C",1)</v>
      </c>
      <c r="D124" s="8" t="s">
        <v>10</v>
      </c>
      <c r="E124" s="8" t="s">
        <v>11</v>
      </c>
      <c r="F124" s="8">
        <v>303</v>
      </c>
      <c r="G124" s="8" t="s">
        <v>12</v>
      </c>
      <c r="H124" s="8"/>
      <c r="I124" s="8"/>
      <c r="J124" s="12"/>
      <c r="K124" s="8"/>
      <c r="L124" s="13"/>
    </row>
    <row r="125" customHeight="1" spans="1:11">
      <c r="A125" s="8">
        <v>124</v>
      </c>
      <c r="B125" s="8">
        <v>682240</v>
      </c>
      <c r="C125" s="8" t="str">
        <f>_xlfn.DISPIMG("ID_D70F6EB8F02147349EE93D8B6CB11A41",1)</f>
        <v>=DISPIMG("ID_D70F6EB8F02147349EE93D8B6CB11A41",1)</v>
      </c>
      <c r="D125" s="8" t="s">
        <v>10</v>
      </c>
      <c r="E125" s="8" t="s">
        <v>11</v>
      </c>
      <c r="F125" s="8">
        <v>300</v>
      </c>
      <c r="G125" s="8" t="s">
        <v>12</v>
      </c>
      <c r="H125" s="8"/>
      <c r="I125" s="8"/>
      <c r="J125" s="12"/>
      <c r="K125" s="8"/>
    </row>
    <row r="126" customHeight="1" spans="1:11">
      <c r="A126" s="8">
        <v>125</v>
      </c>
      <c r="B126" s="8">
        <v>682243</v>
      </c>
      <c r="C126" s="8" t="str">
        <f>_xlfn.DISPIMG("ID_6B8AF7C9702E4BFA89C44C12F8F1F33C",1)</f>
        <v>=DISPIMG("ID_6B8AF7C9702E4BFA89C44C12F8F1F33C",1)</v>
      </c>
      <c r="D126" s="8" t="s">
        <v>10</v>
      </c>
      <c r="E126" s="8" t="s">
        <v>11</v>
      </c>
      <c r="F126" s="8">
        <v>716</v>
      </c>
      <c r="G126" s="8" t="s">
        <v>12</v>
      </c>
      <c r="H126" s="8"/>
      <c r="I126" s="8"/>
      <c r="J126" s="12"/>
      <c r="K126" s="8"/>
    </row>
    <row r="127" customHeight="1" spans="1:11">
      <c r="A127" s="8">
        <v>126</v>
      </c>
      <c r="B127" s="8">
        <v>682247</v>
      </c>
      <c r="C127" s="8" t="str">
        <f>_xlfn.DISPIMG("ID_D14AB11944124E9FA15B1727C7D6B379",1)</f>
        <v>=DISPIMG("ID_D14AB11944124E9FA15B1727C7D6B379",1)</v>
      </c>
      <c r="D127" s="8" t="s">
        <v>10</v>
      </c>
      <c r="E127" s="8" t="s">
        <v>11</v>
      </c>
      <c r="F127" s="8">
        <v>230</v>
      </c>
      <c r="G127" s="8" t="s">
        <v>12</v>
      </c>
      <c r="H127" s="8"/>
      <c r="I127" s="8"/>
      <c r="J127" s="12"/>
      <c r="K127" s="8"/>
    </row>
    <row r="128" customHeight="1" spans="1:11">
      <c r="A128" s="8">
        <v>127</v>
      </c>
      <c r="B128" s="8">
        <v>682284</v>
      </c>
      <c r="C128" s="8" t="str">
        <f>_xlfn.DISPIMG("ID_D6A1E5EE8A0F4D16A71ECE459AC10679",1)</f>
        <v>=DISPIMG("ID_D6A1E5EE8A0F4D16A71ECE459AC10679",1)</v>
      </c>
      <c r="D128" s="8" t="s">
        <v>10</v>
      </c>
      <c r="E128" s="8" t="s">
        <v>11</v>
      </c>
      <c r="F128" s="8">
        <v>216</v>
      </c>
      <c r="G128" s="8" t="s">
        <v>14</v>
      </c>
      <c r="H128" s="8"/>
      <c r="I128" s="8"/>
      <c r="J128" s="12"/>
      <c r="K128" s="8"/>
    </row>
    <row r="129" customHeight="1" spans="1:11">
      <c r="A129" s="8">
        <v>128</v>
      </c>
      <c r="B129" s="8">
        <v>682255</v>
      </c>
      <c r="C129" s="8" t="str">
        <f>_xlfn.DISPIMG("ID_7853E3B64C9B49AD86C4C9E5A3B42C4A",1)</f>
        <v>=DISPIMG("ID_7853E3B64C9B49AD86C4C9E5A3B42C4A",1)</v>
      </c>
      <c r="D129" s="8" t="s">
        <v>10</v>
      </c>
      <c r="E129" s="8" t="s">
        <v>11</v>
      </c>
      <c r="F129" s="8">
        <v>512</v>
      </c>
      <c r="G129" s="8" t="s">
        <v>12</v>
      </c>
      <c r="H129" s="8"/>
      <c r="I129" s="8"/>
      <c r="J129" s="12"/>
      <c r="K129" s="8"/>
    </row>
    <row r="130" customHeight="1" spans="1:12">
      <c r="A130" s="8">
        <v>129</v>
      </c>
      <c r="B130" s="8">
        <v>682259</v>
      </c>
      <c r="C130" s="8"/>
      <c r="D130" s="8" t="s">
        <v>10</v>
      </c>
      <c r="E130" s="8" t="s">
        <v>11</v>
      </c>
      <c r="F130" s="8">
        <v>350</v>
      </c>
      <c r="G130" s="8" t="s">
        <v>14</v>
      </c>
      <c r="H130" s="8"/>
      <c r="I130" s="8"/>
      <c r="J130" s="8"/>
      <c r="K130" s="8"/>
      <c r="L130" s="13"/>
    </row>
    <row r="131" customHeight="1" spans="1:11">
      <c r="A131" s="8">
        <v>130</v>
      </c>
      <c r="B131" s="8">
        <v>682260</v>
      </c>
      <c r="C131" s="8" t="str">
        <f>_xlfn.DISPIMG("ID_F2625E97B52142A0B7D3FB839BBA2AAD",1)</f>
        <v>=DISPIMG("ID_F2625E97B52142A0B7D3FB839BBA2AAD",1)</v>
      </c>
      <c r="D131" s="8" t="s">
        <v>10</v>
      </c>
      <c r="E131" s="8" t="s">
        <v>11</v>
      </c>
      <c r="F131" s="8">
        <v>189</v>
      </c>
      <c r="G131" s="8" t="s">
        <v>12</v>
      </c>
      <c r="H131" s="8"/>
      <c r="I131" s="8"/>
      <c r="J131" s="12"/>
      <c r="K131" s="8"/>
    </row>
    <row r="132" customHeight="1" spans="1:11">
      <c r="A132" s="8">
        <v>131</v>
      </c>
      <c r="B132" s="8">
        <v>682264</v>
      </c>
      <c r="C132" s="8" t="str">
        <f>_xlfn.DISPIMG("ID_693614CF6D8C40A092EC3AE01440EF59",1)</f>
        <v>=DISPIMG("ID_693614CF6D8C40A092EC3AE01440EF59",1)</v>
      </c>
      <c r="D132" s="8" t="s">
        <v>10</v>
      </c>
      <c r="E132" s="8" t="s">
        <v>11</v>
      </c>
      <c r="F132" s="8">
        <v>578</v>
      </c>
      <c r="G132" s="8" t="s">
        <v>14</v>
      </c>
      <c r="H132" s="8"/>
      <c r="I132" s="8"/>
      <c r="J132" s="12"/>
      <c r="K132" s="8"/>
    </row>
    <row r="133" customHeight="1" spans="1:11">
      <c r="A133" s="8">
        <v>132</v>
      </c>
      <c r="B133" s="8">
        <v>682267</v>
      </c>
      <c r="C133" s="8" t="str">
        <f>_xlfn.DISPIMG("ID_6E01018FEB30470BA5348A6C11798563",1)</f>
        <v>=DISPIMG("ID_6E01018FEB30470BA5348A6C11798563",1)</v>
      </c>
      <c r="D133" s="8" t="s">
        <v>10</v>
      </c>
      <c r="E133" s="8" t="s">
        <v>11</v>
      </c>
      <c r="F133" s="8">
        <v>300</v>
      </c>
      <c r="G133" s="8" t="s">
        <v>14</v>
      </c>
      <c r="H133" s="8"/>
      <c r="I133" s="8"/>
      <c r="J133" s="12"/>
      <c r="K133" s="8"/>
    </row>
    <row r="134" customHeight="1" spans="1:11">
      <c r="A134" s="8">
        <v>133</v>
      </c>
      <c r="B134" s="8">
        <v>682268</v>
      </c>
      <c r="C134" s="8" t="str">
        <f>_xlfn.DISPIMG("ID_D291B6EDC6E94359BFB016BBC52B39FE",1)</f>
        <v>=DISPIMG("ID_D291B6EDC6E94359BFB016BBC52B39FE",1)</v>
      </c>
      <c r="D134" s="8" t="s">
        <v>10</v>
      </c>
      <c r="E134" s="8" t="s">
        <v>11</v>
      </c>
      <c r="F134" s="8">
        <v>100</v>
      </c>
      <c r="G134" s="8" t="s">
        <v>12</v>
      </c>
      <c r="H134" s="8"/>
      <c r="I134" s="8"/>
      <c r="J134" s="12"/>
      <c r="K134" s="8"/>
    </row>
    <row r="135" customHeight="1" spans="1:11">
      <c r="A135" s="8">
        <v>134</v>
      </c>
      <c r="B135" s="8">
        <v>682269</v>
      </c>
      <c r="C135" s="8" t="str">
        <f>_xlfn.DISPIMG("ID_B9A8E56B419F448DB30DD25A70690325",1)</f>
        <v>=DISPIMG("ID_B9A8E56B419F448DB30DD25A70690325",1)</v>
      </c>
      <c r="D135" s="8" t="s">
        <v>10</v>
      </c>
      <c r="E135" s="8" t="s">
        <v>11</v>
      </c>
      <c r="F135" s="8">
        <v>133</v>
      </c>
      <c r="G135" s="8" t="s">
        <v>12</v>
      </c>
      <c r="H135" s="8"/>
      <c r="I135" s="8"/>
      <c r="J135" s="12"/>
      <c r="K135" s="8"/>
    </row>
    <row r="136" ht="72" customHeight="1" spans="1:11">
      <c r="A136" s="8">
        <v>135</v>
      </c>
      <c r="B136" s="8">
        <v>682270</v>
      </c>
      <c r="C136" s="8"/>
      <c r="D136" s="8" t="s">
        <v>10</v>
      </c>
      <c r="E136" s="8" t="s">
        <v>11</v>
      </c>
      <c r="F136" s="8">
        <v>191</v>
      </c>
      <c r="G136" s="8" t="s">
        <v>12</v>
      </c>
      <c r="H136" s="8"/>
      <c r="I136" s="8"/>
      <c r="J136" s="12"/>
      <c r="K136" s="8"/>
    </row>
    <row r="137" ht="78" customHeight="1" spans="1:11">
      <c r="A137" s="8">
        <v>136</v>
      </c>
      <c r="B137" s="8">
        <v>682270</v>
      </c>
      <c r="C137" s="8"/>
      <c r="D137" s="8" t="s">
        <v>10</v>
      </c>
      <c r="E137" s="8" t="s">
        <v>17</v>
      </c>
      <c r="F137" s="8">
        <v>70</v>
      </c>
      <c r="G137" s="8" t="s">
        <v>12</v>
      </c>
      <c r="H137" s="8"/>
      <c r="I137" s="8"/>
      <c r="J137" s="12"/>
      <c r="K137" s="8"/>
    </row>
    <row r="138" customHeight="1" spans="1:11">
      <c r="A138" s="8">
        <v>137</v>
      </c>
      <c r="B138" s="8">
        <v>682277</v>
      </c>
      <c r="C138" s="8" t="str">
        <f>_xlfn.DISPIMG("ID_0D703379694945229370B831A0E99B9D",1)</f>
        <v>=DISPIMG("ID_0D703379694945229370B831A0E99B9D",1)</v>
      </c>
      <c r="D138" s="8" t="s">
        <v>10</v>
      </c>
      <c r="E138" s="8" t="s">
        <v>11</v>
      </c>
      <c r="F138" s="8">
        <v>404</v>
      </c>
      <c r="G138" s="8" t="s">
        <v>12</v>
      </c>
      <c r="H138" s="8"/>
      <c r="I138" s="8"/>
      <c r="J138" s="12"/>
      <c r="K138" s="8"/>
    </row>
    <row r="139" customHeight="1" spans="1:11">
      <c r="A139" s="8">
        <v>138</v>
      </c>
      <c r="B139" s="8">
        <v>682279</v>
      </c>
      <c r="C139" s="8" t="str">
        <f>_xlfn.DISPIMG("ID_0D3B883855F04671BB329BD99C214CCA",1)</f>
        <v>=DISPIMG("ID_0D3B883855F04671BB329BD99C214CCA",1)</v>
      </c>
      <c r="D139" s="8" t="s">
        <v>10</v>
      </c>
      <c r="E139" s="8" t="s">
        <v>11</v>
      </c>
      <c r="F139" s="8">
        <v>500</v>
      </c>
      <c r="G139" s="8" t="s">
        <v>12</v>
      </c>
      <c r="H139" s="8"/>
      <c r="I139" s="8"/>
      <c r="J139" s="12"/>
      <c r="K139" s="8"/>
    </row>
    <row r="140" customHeight="1" spans="1:12">
      <c r="A140" s="8">
        <v>139</v>
      </c>
      <c r="B140" s="8">
        <v>682280</v>
      </c>
      <c r="C140" s="8" t="str">
        <f>_xlfn.DISPIMG("ID_D42535F9C3884BD19ACD59238EBABCC2",1)</f>
        <v>=DISPIMG("ID_D42535F9C3884BD19ACD59238EBABCC2",1)</v>
      </c>
      <c r="D140" s="8" t="s">
        <v>10</v>
      </c>
      <c r="E140" s="8" t="s">
        <v>11</v>
      </c>
      <c r="F140" s="8">
        <v>200</v>
      </c>
      <c r="G140" s="8" t="s">
        <v>12</v>
      </c>
      <c r="H140" s="8"/>
      <c r="I140" s="8"/>
      <c r="J140" s="12"/>
      <c r="K140" s="8"/>
      <c r="L140" s="13"/>
    </row>
    <row r="141" customHeight="1" spans="1:11">
      <c r="A141" s="8">
        <v>140</v>
      </c>
      <c r="B141" s="8">
        <v>682281</v>
      </c>
      <c r="C141" s="8" t="str">
        <f>_xlfn.DISPIMG("ID_8053AB692A8041CFB90640208792C267",1)</f>
        <v>=DISPIMG("ID_8053AB692A8041CFB90640208792C267",1)</v>
      </c>
      <c r="D141" s="8" t="s">
        <v>10</v>
      </c>
      <c r="E141" s="8" t="s">
        <v>11</v>
      </c>
      <c r="F141" s="8">
        <v>305</v>
      </c>
      <c r="G141" s="8" t="s">
        <v>12</v>
      </c>
      <c r="H141" s="8"/>
      <c r="I141" s="8"/>
      <c r="J141" s="12"/>
      <c r="K141" s="8"/>
    </row>
    <row r="142" customHeight="1" spans="1:12">
      <c r="A142" s="8">
        <v>141</v>
      </c>
      <c r="B142" s="8">
        <v>682285</v>
      </c>
      <c r="C142" s="8" t="str">
        <f>_xlfn.DISPIMG("ID_033ADF52189543CABB47F6C041869D3B",1)</f>
        <v>=DISPIMG("ID_033ADF52189543CABB47F6C041869D3B",1)</v>
      </c>
      <c r="D142" s="8" t="s">
        <v>10</v>
      </c>
      <c r="E142" s="8" t="s">
        <v>11</v>
      </c>
      <c r="F142" s="8">
        <v>11</v>
      </c>
      <c r="G142" s="8" t="s">
        <v>12</v>
      </c>
      <c r="H142" s="8"/>
      <c r="I142" s="8"/>
      <c r="J142" s="12"/>
      <c r="K142" s="8"/>
      <c r="L142" s="13"/>
    </row>
    <row r="143" customHeight="1" spans="1:11">
      <c r="A143" s="8">
        <v>142</v>
      </c>
      <c r="B143" s="8">
        <v>682286</v>
      </c>
      <c r="C143" s="8" t="str">
        <f>_xlfn.DISPIMG("ID_A1ABC5E2BEAF40E385022670BF9EC255",1)</f>
        <v>=DISPIMG("ID_A1ABC5E2BEAF40E385022670BF9EC255",1)</v>
      </c>
      <c r="D143" s="8" t="s">
        <v>10</v>
      </c>
      <c r="E143" s="8" t="s">
        <v>11</v>
      </c>
      <c r="F143" s="8">
        <v>415</v>
      </c>
      <c r="G143" s="8" t="s">
        <v>12</v>
      </c>
      <c r="H143" s="8"/>
      <c r="I143" s="8"/>
      <c r="J143" s="12"/>
      <c r="K143" s="8"/>
    </row>
    <row r="144" customHeight="1" spans="1:11">
      <c r="A144" s="8">
        <v>143</v>
      </c>
      <c r="B144" s="8">
        <v>682287</v>
      </c>
      <c r="C144" s="8" t="str">
        <f>_xlfn.DISPIMG("ID_299BFF9ECACD46D4A01EC4FC461CF269",1)</f>
        <v>=DISPIMG("ID_299BFF9ECACD46D4A01EC4FC461CF269",1)</v>
      </c>
      <c r="D144" s="8" t="s">
        <v>10</v>
      </c>
      <c r="E144" s="8" t="s">
        <v>17</v>
      </c>
      <c r="F144" s="8">
        <v>50</v>
      </c>
      <c r="G144" s="8" t="s">
        <v>12</v>
      </c>
      <c r="H144" s="8"/>
      <c r="I144" s="8"/>
      <c r="J144" s="12"/>
      <c r="K144" s="8"/>
    </row>
    <row r="145" customHeight="1" spans="1:11">
      <c r="A145" s="8">
        <v>144</v>
      </c>
      <c r="B145" s="8">
        <v>682291</v>
      </c>
      <c r="C145" s="8" t="str">
        <f>_xlfn.DISPIMG("ID_63D278D458CB43EBB3AB368441DBB41F",1)</f>
        <v>=DISPIMG("ID_63D278D458CB43EBB3AB368441DBB41F",1)</v>
      </c>
      <c r="D145" s="8" t="s">
        <v>10</v>
      </c>
      <c r="E145" s="8" t="s">
        <v>11</v>
      </c>
      <c r="F145" s="8">
        <v>25</v>
      </c>
      <c r="G145" s="8" t="s">
        <v>12</v>
      </c>
      <c r="H145" s="8"/>
      <c r="I145" s="8"/>
      <c r="J145" s="12"/>
      <c r="K145" s="8"/>
    </row>
    <row r="146" customHeight="1" spans="1:11">
      <c r="A146" s="8">
        <v>145</v>
      </c>
      <c r="B146" s="8">
        <v>682298</v>
      </c>
      <c r="C146" s="8" t="str">
        <f>_xlfn.DISPIMG("ID_B612822F48444610AA52A9A8E0DE81BF",1)</f>
        <v>=DISPIMG("ID_B612822F48444610AA52A9A8E0DE81BF",1)</v>
      </c>
      <c r="D146" s="8" t="s">
        <v>10</v>
      </c>
      <c r="E146" s="8" t="s">
        <v>11</v>
      </c>
      <c r="F146" s="8">
        <v>750</v>
      </c>
      <c r="G146" s="8" t="s">
        <v>12</v>
      </c>
      <c r="H146" s="8"/>
      <c r="I146" s="8"/>
      <c r="J146" s="12"/>
      <c r="K146" s="8"/>
    </row>
    <row r="147" customHeight="1" spans="1:11">
      <c r="A147" s="8">
        <v>146</v>
      </c>
      <c r="B147" s="8">
        <v>682301</v>
      </c>
      <c r="C147" s="8" t="str">
        <f>_xlfn.DISPIMG("ID_B25BD3898C4245BB80EFE93873F9043D",1)</f>
        <v>=DISPIMG("ID_B25BD3898C4245BB80EFE93873F9043D",1)</v>
      </c>
      <c r="D147" s="8" t="s">
        <v>10</v>
      </c>
      <c r="E147" s="8" t="s">
        <v>11</v>
      </c>
      <c r="F147" s="8">
        <v>541</v>
      </c>
      <c r="G147" s="8" t="s">
        <v>12</v>
      </c>
      <c r="H147" s="8"/>
      <c r="I147" s="8"/>
      <c r="J147" s="12"/>
      <c r="K147" s="8"/>
    </row>
    <row r="148" customHeight="1" spans="1:11">
      <c r="A148" s="8">
        <v>147</v>
      </c>
      <c r="B148" s="8">
        <v>682313</v>
      </c>
      <c r="C148" s="8" t="str">
        <f>_xlfn.DISPIMG("ID_AE213E7790DC4535A69A546A526FECA9",1)</f>
        <v>=DISPIMG("ID_AE213E7790DC4535A69A546A526FECA9",1)</v>
      </c>
      <c r="D148" s="8" t="s">
        <v>10</v>
      </c>
      <c r="E148" s="8" t="s">
        <v>11</v>
      </c>
      <c r="F148" s="8">
        <v>100</v>
      </c>
      <c r="G148" s="8" t="s">
        <v>12</v>
      </c>
      <c r="H148" s="8"/>
      <c r="I148" s="8"/>
      <c r="J148" s="12"/>
      <c r="K148" s="8"/>
    </row>
    <row r="149" ht="162" customHeight="1" spans="1:11">
      <c r="A149" s="8">
        <v>148</v>
      </c>
      <c r="B149" s="8">
        <v>682314</v>
      </c>
      <c r="C149" s="8" t="str">
        <f>_xlfn.DISPIMG("ID_F3E06B238E4441E98942DB7988EC6561",1)</f>
        <v>=DISPIMG("ID_F3E06B238E4441E98942DB7988EC6561",1)</v>
      </c>
      <c r="D149" s="8" t="s">
        <v>10</v>
      </c>
      <c r="E149" s="8" t="s">
        <v>11</v>
      </c>
      <c r="F149" s="8">
        <v>401</v>
      </c>
      <c r="G149" s="8" t="s">
        <v>12</v>
      </c>
      <c r="H149" s="8"/>
      <c r="I149" s="8"/>
      <c r="J149" s="12"/>
      <c r="K149" s="8"/>
    </row>
    <row r="150" ht="82" customHeight="1" spans="1:12">
      <c r="A150" s="8">
        <v>149</v>
      </c>
      <c r="B150" s="8">
        <v>682315</v>
      </c>
      <c r="C150" s="8"/>
      <c r="D150" s="8" t="s">
        <v>10</v>
      </c>
      <c r="E150" s="8" t="s">
        <v>11</v>
      </c>
      <c r="F150" s="8">
        <v>200</v>
      </c>
      <c r="G150" s="8" t="s">
        <v>14</v>
      </c>
      <c r="H150" s="8"/>
      <c r="I150" s="8"/>
      <c r="J150" s="28" t="s">
        <v>23</v>
      </c>
      <c r="K150" s="8"/>
      <c r="L150" s="13"/>
    </row>
    <row r="151" ht="74" customHeight="1" spans="1:12">
      <c r="A151" s="8">
        <v>150</v>
      </c>
      <c r="B151" s="8">
        <v>682315</v>
      </c>
      <c r="C151" s="8"/>
      <c r="D151" s="8" t="s">
        <v>10</v>
      </c>
      <c r="E151" s="8" t="s">
        <v>11</v>
      </c>
      <c r="F151" s="25">
        <v>483</v>
      </c>
      <c r="G151" s="8" t="s">
        <v>12</v>
      </c>
      <c r="H151" s="8"/>
      <c r="I151" s="8"/>
      <c r="J151" s="28" t="s">
        <v>16</v>
      </c>
      <c r="K151" s="8"/>
      <c r="L151" s="13"/>
    </row>
    <row r="152" ht="79" customHeight="1" spans="1:11">
      <c r="A152" s="8">
        <v>151</v>
      </c>
      <c r="B152" s="8">
        <v>682317</v>
      </c>
      <c r="C152" s="8"/>
      <c r="D152" s="8" t="s">
        <v>10</v>
      </c>
      <c r="E152" s="20" t="s">
        <v>11</v>
      </c>
      <c r="F152" s="8">
        <v>247</v>
      </c>
      <c r="G152" s="8" t="s">
        <v>12</v>
      </c>
      <c r="H152" s="8"/>
      <c r="I152" s="8"/>
      <c r="J152" s="21"/>
      <c r="K152" s="8"/>
    </row>
    <row r="153" ht="81" customHeight="1" spans="1:11">
      <c r="A153" s="8">
        <v>152</v>
      </c>
      <c r="B153" s="8">
        <v>682317</v>
      </c>
      <c r="C153" s="8"/>
      <c r="D153" s="8" t="s">
        <v>10</v>
      </c>
      <c r="E153" s="20" t="s">
        <v>24</v>
      </c>
      <c r="F153" s="8">
        <v>260</v>
      </c>
      <c r="G153" s="8" t="s">
        <v>12</v>
      </c>
      <c r="H153" s="8"/>
      <c r="I153" s="8"/>
      <c r="J153" s="21"/>
      <c r="K153" s="8"/>
    </row>
    <row r="154" customHeight="1" spans="1:11">
      <c r="A154" s="8">
        <v>153</v>
      </c>
      <c r="B154" s="8">
        <v>682320</v>
      </c>
      <c r="C154" s="8" t="str">
        <f>_xlfn.DISPIMG("ID_252F3A08BE8749A6AA9B92193D8E718B",1)</f>
        <v>=DISPIMG("ID_252F3A08BE8749A6AA9B92193D8E718B",1)</v>
      </c>
      <c r="D154" s="8" t="s">
        <v>10</v>
      </c>
      <c r="E154" s="8" t="s">
        <v>11</v>
      </c>
      <c r="F154" s="8">
        <v>460</v>
      </c>
      <c r="G154" s="8" t="s">
        <v>12</v>
      </c>
      <c r="H154" s="8"/>
      <c r="I154" s="8"/>
      <c r="J154" s="12"/>
      <c r="K154" s="8"/>
    </row>
    <row r="155" customHeight="1" spans="1:12">
      <c r="A155" s="8">
        <v>154</v>
      </c>
      <c r="B155" s="8">
        <v>682322</v>
      </c>
      <c r="C155" s="8" t="str">
        <f>_xlfn.DISPIMG("ID_EFC4633FF55D4BC7B001A48C5D175F7D",1)</f>
        <v>=DISPIMG("ID_EFC4633FF55D4BC7B001A48C5D175F7D",1)</v>
      </c>
      <c r="D155" s="8" t="s">
        <v>10</v>
      </c>
      <c r="E155" s="8" t="s">
        <v>11</v>
      </c>
      <c r="F155" s="8">
        <v>0</v>
      </c>
      <c r="G155" s="8" t="s">
        <v>12</v>
      </c>
      <c r="H155" s="8"/>
      <c r="I155" s="8"/>
      <c r="J155" s="12"/>
      <c r="K155" s="8"/>
      <c r="L155" s="13"/>
    </row>
    <row r="156" customHeight="1" spans="1:16">
      <c r="A156" s="8">
        <v>155</v>
      </c>
      <c r="B156" s="8">
        <v>682325</v>
      </c>
      <c r="C156" s="8"/>
      <c r="D156" s="8" t="s">
        <v>10</v>
      </c>
      <c r="E156" s="8" t="s">
        <v>11</v>
      </c>
      <c r="F156" s="8">
        <v>80</v>
      </c>
      <c r="G156" s="8"/>
      <c r="H156" s="8"/>
      <c r="I156" s="8"/>
      <c r="J156" s="12"/>
      <c r="K156" s="20" t="s">
        <v>25</v>
      </c>
      <c r="L156" s="13"/>
      <c r="P156" s="2" t="s">
        <v>13</v>
      </c>
    </row>
    <row r="157" customHeight="1" spans="1:12">
      <c r="A157" s="8">
        <v>156</v>
      </c>
      <c r="B157" s="8">
        <v>682324</v>
      </c>
      <c r="C157" s="8"/>
      <c r="D157" s="8" t="s">
        <v>10</v>
      </c>
      <c r="E157" s="8" t="s">
        <v>11</v>
      </c>
      <c r="F157" s="8">
        <v>700</v>
      </c>
      <c r="G157" s="8" t="s">
        <v>12</v>
      </c>
      <c r="H157" s="8"/>
      <c r="I157" s="8"/>
      <c r="J157" s="12"/>
      <c r="K157" s="20" t="s">
        <v>16</v>
      </c>
      <c r="L157" s="13"/>
    </row>
    <row r="158" customHeight="1" spans="1:11">
      <c r="A158" s="8">
        <v>157</v>
      </c>
      <c r="B158" s="8">
        <v>682326</v>
      </c>
      <c r="C158" s="8" t="str">
        <f>_xlfn.DISPIMG("ID_B75808B2CA3249D48FA384575B8D8E9C",1)</f>
        <v>=DISPIMG("ID_B75808B2CA3249D48FA384575B8D8E9C",1)</v>
      </c>
      <c r="D158" s="8" t="s">
        <v>10</v>
      </c>
      <c r="E158" s="8" t="s">
        <v>11</v>
      </c>
      <c r="F158" s="8">
        <v>363</v>
      </c>
      <c r="G158" s="8" t="s">
        <v>12</v>
      </c>
      <c r="H158" s="8"/>
      <c r="I158" s="8"/>
      <c r="J158" s="12"/>
      <c r="K158" s="8"/>
    </row>
    <row r="159" customHeight="1" spans="1:11">
      <c r="A159" s="8">
        <v>158</v>
      </c>
      <c r="B159" s="8">
        <v>682327</v>
      </c>
      <c r="C159" s="8" t="str">
        <f>_xlfn.DISPIMG("ID_456AE64C79D04AC5BFE2776804EDBBD8",1)</f>
        <v>=DISPIMG("ID_456AE64C79D04AC5BFE2776804EDBBD8",1)</v>
      </c>
      <c r="D159" s="8" t="s">
        <v>10</v>
      </c>
      <c r="E159" s="8" t="s">
        <v>11</v>
      </c>
      <c r="F159" s="8">
        <v>500</v>
      </c>
      <c r="G159" s="8" t="s">
        <v>12</v>
      </c>
      <c r="H159" s="8"/>
      <c r="I159" s="8"/>
      <c r="J159" s="12"/>
      <c r="K159" s="8"/>
    </row>
    <row r="160" customHeight="1" spans="1:11">
      <c r="A160" s="8">
        <v>159</v>
      </c>
      <c r="B160" s="8">
        <v>682404</v>
      </c>
      <c r="C160" s="8" t="str">
        <f>_xlfn.DISPIMG("ID_7E90003473724363930291BAC00F4A1D",1)</f>
        <v>=DISPIMG("ID_7E90003473724363930291BAC00F4A1D",1)</v>
      </c>
      <c r="D160" s="8" t="s">
        <v>10</v>
      </c>
      <c r="E160" s="8" t="s">
        <v>11</v>
      </c>
      <c r="F160" s="8">
        <v>250</v>
      </c>
      <c r="G160" s="8" t="s">
        <v>12</v>
      </c>
      <c r="H160" s="8"/>
      <c r="I160" s="8"/>
      <c r="J160" s="12"/>
      <c r="K160" s="8"/>
    </row>
    <row r="161" ht="69" customHeight="1" spans="1:11">
      <c r="A161" s="8">
        <v>160</v>
      </c>
      <c r="B161" s="8">
        <v>682405</v>
      </c>
      <c r="C161" s="8"/>
      <c r="D161" s="8" t="s">
        <v>10</v>
      </c>
      <c r="E161" s="8" t="s">
        <v>11</v>
      </c>
      <c r="F161" s="8">
        <v>1100</v>
      </c>
      <c r="G161" s="8" t="s">
        <v>12</v>
      </c>
      <c r="H161" s="8"/>
      <c r="I161" s="8"/>
      <c r="J161" s="12"/>
      <c r="K161" s="8"/>
    </row>
    <row r="162" ht="78" customHeight="1" spans="1:11">
      <c r="A162" s="8">
        <v>161</v>
      </c>
      <c r="B162" s="8">
        <v>682405</v>
      </c>
      <c r="C162" s="8"/>
      <c r="D162" s="8" t="s">
        <v>10</v>
      </c>
      <c r="E162" s="8" t="s">
        <v>17</v>
      </c>
      <c r="F162" s="8">
        <v>694</v>
      </c>
      <c r="G162" s="8" t="s">
        <v>12</v>
      </c>
      <c r="H162" s="8"/>
      <c r="I162" s="8"/>
      <c r="J162" s="12"/>
      <c r="K162" s="8"/>
    </row>
    <row r="163" customHeight="1" spans="1:12">
      <c r="A163" s="8">
        <v>162</v>
      </c>
      <c r="B163" s="8">
        <v>682408</v>
      </c>
      <c r="C163" s="8" t="str">
        <f>_xlfn.DISPIMG("ID_093AE354DA11418EA3769062E9F8F5C7",1)</f>
        <v>=DISPIMG("ID_093AE354DA11418EA3769062E9F8F5C7",1)</v>
      </c>
      <c r="D163" s="8" t="s">
        <v>10</v>
      </c>
      <c r="E163" s="8" t="s">
        <v>11</v>
      </c>
      <c r="F163" s="8">
        <v>0</v>
      </c>
      <c r="G163" s="8" t="s">
        <v>12</v>
      </c>
      <c r="H163" s="8"/>
      <c r="I163" s="8"/>
      <c r="J163" s="12"/>
      <c r="K163" s="8"/>
      <c r="L163" s="13"/>
    </row>
    <row r="164" ht="77" customHeight="1" spans="1:11">
      <c r="A164" s="8">
        <v>163</v>
      </c>
      <c r="B164" s="8">
        <v>682415</v>
      </c>
      <c r="C164" s="8"/>
      <c r="D164" s="8" t="s">
        <v>10</v>
      </c>
      <c r="E164" s="8" t="s">
        <v>11</v>
      </c>
      <c r="F164" s="8">
        <v>330</v>
      </c>
      <c r="G164" s="8" t="s">
        <v>12</v>
      </c>
      <c r="H164" s="8"/>
      <c r="I164" s="8"/>
      <c r="J164" s="12"/>
      <c r="K164" s="8"/>
    </row>
    <row r="165" ht="73" customHeight="1" spans="1:11">
      <c r="A165" s="8">
        <v>164</v>
      </c>
      <c r="B165" s="8">
        <v>682415</v>
      </c>
      <c r="C165" s="8"/>
      <c r="D165" s="8" t="s">
        <v>10</v>
      </c>
      <c r="E165" s="8" t="s">
        <v>17</v>
      </c>
      <c r="F165" s="8">
        <v>28</v>
      </c>
      <c r="G165" s="8" t="s">
        <v>12</v>
      </c>
      <c r="H165" s="8"/>
      <c r="I165" s="8"/>
      <c r="J165" s="12"/>
      <c r="K165" s="8"/>
    </row>
    <row r="166" customHeight="1" spans="1:11">
      <c r="A166" s="8">
        <v>165</v>
      </c>
      <c r="B166" s="8">
        <v>682418</v>
      </c>
      <c r="C166" s="8" t="str">
        <f>_xlfn.DISPIMG("ID_068E86341A8C414F8CA709EE3C44592B",1)</f>
        <v>=DISPIMG("ID_068E86341A8C414F8CA709EE3C44592B",1)</v>
      </c>
      <c r="D166" s="8" t="s">
        <v>10</v>
      </c>
      <c r="E166" s="8" t="s">
        <v>11</v>
      </c>
      <c r="F166" s="8">
        <v>148</v>
      </c>
      <c r="G166" s="8" t="s">
        <v>12</v>
      </c>
      <c r="H166" s="8"/>
      <c r="I166" s="8"/>
      <c r="J166" s="12"/>
      <c r="K166" s="8"/>
    </row>
    <row r="167" customHeight="1" spans="1:11">
      <c r="A167" s="8">
        <v>166</v>
      </c>
      <c r="B167" s="8">
        <v>682420</v>
      </c>
      <c r="C167" s="8" t="str">
        <f>_xlfn.DISPIMG("ID_CE23D6F7B7DB4B8A8EC4CFB027BCF1C9",1)</f>
        <v>=DISPIMG("ID_CE23D6F7B7DB4B8A8EC4CFB027BCF1C9",1)</v>
      </c>
      <c r="D167" s="8" t="s">
        <v>10</v>
      </c>
      <c r="E167" s="8" t="s">
        <v>11</v>
      </c>
      <c r="F167" s="8">
        <v>275</v>
      </c>
      <c r="G167" s="8" t="s">
        <v>12</v>
      </c>
      <c r="H167" s="8"/>
      <c r="I167" s="8"/>
      <c r="J167" s="12"/>
      <c r="K167" s="8"/>
    </row>
    <row r="168" customHeight="1" spans="1:11">
      <c r="A168" s="8">
        <v>167</v>
      </c>
      <c r="B168" s="8">
        <v>682421</v>
      </c>
      <c r="C168" s="8" t="str">
        <f>_xlfn.DISPIMG("ID_7761E3DC45A8412C8AC620C0231C47D1",1)</f>
        <v>=DISPIMG("ID_7761E3DC45A8412C8AC620C0231C47D1",1)</v>
      </c>
      <c r="D168" s="8" t="s">
        <v>10</v>
      </c>
      <c r="E168" s="8" t="s">
        <v>11</v>
      </c>
      <c r="F168" s="8">
        <v>255</v>
      </c>
      <c r="G168" s="8" t="s">
        <v>12</v>
      </c>
      <c r="H168" s="8"/>
      <c r="I168" s="8"/>
      <c r="J168" s="12"/>
      <c r="K168" s="8"/>
    </row>
    <row r="169" customHeight="1" spans="1:11">
      <c r="A169" s="8">
        <v>168</v>
      </c>
      <c r="B169" s="8">
        <v>682422</v>
      </c>
      <c r="C169" s="8" t="str">
        <f>_xlfn.DISPIMG("ID_884215E81DA34EB1985847A4A79FE0D7",1)</f>
        <v>=DISPIMG("ID_884215E81DA34EB1985847A4A79FE0D7",1)</v>
      </c>
      <c r="D169" s="8" t="s">
        <v>10</v>
      </c>
      <c r="E169" s="8" t="s">
        <v>11</v>
      </c>
      <c r="F169" s="8">
        <v>77</v>
      </c>
      <c r="G169" s="8" t="s">
        <v>12</v>
      </c>
      <c r="H169" s="8"/>
      <c r="I169" s="8"/>
      <c r="J169" s="12"/>
      <c r="K169" s="8"/>
    </row>
    <row r="170" customHeight="1" spans="1:11">
      <c r="A170" s="8">
        <v>169</v>
      </c>
      <c r="B170" s="8">
        <v>682424</v>
      </c>
      <c r="C170" s="8" t="str">
        <f>_xlfn.DISPIMG("ID_F603F0FCE4AB4FDEB37731B443893C21",1)</f>
        <v>=DISPIMG("ID_F603F0FCE4AB4FDEB37731B443893C21",1)</v>
      </c>
      <c r="D170" s="8" t="s">
        <v>10</v>
      </c>
      <c r="E170" s="8" t="s">
        <v>11</v>
      </c>
      <c r="F170" s="8">
        <v>110</v>
      </c>
      <c r="G170" s="8" t="s">
        <v>12</v>
      </c>
      <c r="H170" s="8"/>
      <c r="I170" s="8"/>
      <c r="J170" s="12"/>
      <c r="K170" s="8"/>
    </row>
    <row r="171" customHeight="1" spans="1:12">
      <c r="A171" s="8">
        <v>170</v>
      </c>
      <c r="B171" s="8">
        <v>682426</v>
      </c>
      <c r="C171" s="8"/>
      <c r="D171" s="8" t="s">
        <v>10</v>
      </c>
      <c r="E171" s="8" t="s">
        <v>11</v>
      </c>
      <c r="F171" s="8">
        <v>244</v>
      </c>
      <c r="G171" s="8" t="s">
        <v>14</v>
      </c>
      <c r="H171" s="8"/>
      <c r="I171" s="8"/>
      <c r="J171" s="8"/>
      <c r="K171" s="8"/>
      <c r="L171" s="13"/>
    </row>
    <row r="172" customHeight="1" spans="1:11">
      <c r="A172" s="8">
        <v>171</v>
      </c>
      <c r="B172" s="8">
        <v>682428</v>
      </c>
      <c r="C172" s="8" t="str">
        <f>_xlfn.DISPIMG("ID_5DDAE1B2F50945B599F844C1EE513724",1)</f>
        <v>=DISPIMG("ID_5DDAE1B2F50945B599F844C1EE513724",1)</v>
      </c>
      <c r="D172" s="8" t="s">
        <v>10</v>
      </c>
      <c r="E172" s="8" t="s">
        <v>11</v>
      </c>
      <c r="F172" s="8">
        <v>486</v>
      </c>
      <c r="G172" s="8" t="s">
        <v>12</v>
      </c>
      <c r="H172" s="8"/>
      <c r="I172" s="8"/>
      <c r="J172" s="12"/>
      <c r="K172" s="8"/>
    </row>
    <row r="173" customHeight="1" spans="1:11">
      <c r="A173" s="8">
        <v>172</v>
      </c>
      <c r="B173" s="8">
        <v>682435</v>
      </c>
      <c r="C173" s="8" t="str">
        <f>_xlfn.DISPIMG("ID_9418110AC33B4A7E891A07C70A8BCD28",1)</f>
        <v>=DISPIMG("ID_9418110AC33B4A7E891A07C70A8BCD28",1)</v>
      </c>
      <c r="D173" s="8" t="s">
        <v>10</v>
      </c>
      <c r="E173" s="8" t="s">
        <v>11</v>
      </c>
      <c r="F173" s="8">
        <v>200</v>
      </c>
      <c r="G173" s="8" t="s">
        <v>12</v>
      </c>
      <c r="H173" s="8"/>
      <c r="I173" s="8"/>
      <c r="J173" s="12"/>
      <c r="K173" s="8"/>
    </row>
    <row r="174" customHeight="1" spans="1:11">
      <c r="A174" s="8">
        <v>173</v>
      </c>
      <c r="B174" s="8">
        <v>682437</v>
      </c>
      <c r="C174" s="8" t="str">
        <f>_xlfn.DISPIMG("ID_E642BDA331A3498FBA189B477C3EC1F1",1)</f>
        <v>=DISPIMG("ID_E642BDA331A3498FBA189B477C3EC1F1",1)</v>
      </c>
      <c r="D174" s="8" t="s">
        <v>10</v>
      </c>
      <c r="E174" s="8" t="s">
        <v>11</v>
      </c>
      <c r="F174" s="8">
        <v>50</v>
      </c>
      <c r="G174" s="8" t="s">
        <v>12</v>
      </c>
      <c r="H174" s="8"/>
      <c r="I174" s="8"/>
      <c r="J174" s="12"/>
      <c r="K174" s="8"/>
    </row>
    <row r="175" customHeight="1" spans="1:11">
      <c r="A175" s="8">
        <v>174</v>
      </c>
      <c r="B175" s="8">
        <v>682438</v>
      </c>
      <c r="C175" s="8" t="str">
        <f>_xlfn.DISPIMG("ID_A857150E08D74EFCBCB1EF0B0EB7D418",1)</f>
        <v>=DISPIMG("ID_A857150E08D74EFCBCB1EF0B0EB7D418",1)</v>
      </c>
      <c r="D175" s="8" t="s">
        <v>10</v>
      </c>
      <c r="E175" s="8" t="s">
        <v>11</v>
      </c>
      <c r="F175" s="8">
        <v>20</v>
      </c>
      <c r="G175" s="8" t="s">
        <v>12</v>
      </c>
      <c r="H175" s="8"/>
      <c r="I175" s="8"/>
      <c r="J175" s="12"/>
      <c r="K175" s="8"/>
    </row>
    <row r="176" customHeight="1" spans="1:11">
      <c r="A176" s="8">
        <v>175</v>
      </c>
      <c r="B176" s="8">
        <v>682439</v>
      </c>
      <c r="C176" s="8" t="str">
        <f>_xlfn.DISPIMG("ID_EC082F7557F94D9483C98CB96B406307",1)</f>
        <v>=DISPIMG("ID_EC082F7557F94D9483C98CB96B406307",1)</v>
      </c>
      <c r="D176" s="8" t="s">
        <v>10</v>
      </c>
      <c r="E176" s="8" t="s">
        <v>11</v>
      </c>
      <c r="F176" s="8">
        <v>70</v>
      </c>
      <c r="G176" s="8" t="s">
        <v>12</v>
      </c>
      <c r="H176" s="8"/>
      <c r="I176" s="8"/>
      <c r="J176" s="12"/>
      <c r="K176" s="8"/>
    </row>
    <row r="177" customHeight="1" spans="1:11">
      <c r="A177" s="8">
        <v>176</v>
      </c>
      <c r="B177" s="8">
        <v>682449</v>
      </c>
      <c r="C177" s="8" t="str">
        <f>_xlfn.DISPIMG("ID_BE0A1686CC9141D4975B3108F99EA416",1)</f>
        <v>=DISPIMG("ID_BE0A1686CC9141D4975B3108F99EA416",1)</v>
      </c>
      <c r="D177" s="8" t="s">
        <v>10</v>
      </c>
      <c r="E177" s="8" t="s">
        <v>11</v>
      </c>
      <c r="F177" s="8">
        <v>100</v>
      </c>
      <c r="G177" s="8" t="s">
        <v>12</v>
      </c>
      <c r="H177" s="8"/>
      <c r="I177" s="8"/>
      <c r="J177" s="12"/>
      <c r="K177" s="8"/>
    </row>
    <row r="178" ht="77" customHeight="1" spans="1:11">
      <c r="A178" s="8">
        <v>177</v>
      </c>
      <c r="B178" s="8">
        <v>682450</v>
      </c>
      <c r="C178" s="8" t="s">
        <v>13</v>
      </c>
      <c r="D178" s="8" t="s">
        <v>10</v>
      </c>
      <c r="E178" s="8" t="s">
        <v>11</v>
      </c>
      <c r="F178" s="8">
        <v>440</v>
      </c>
      <c r="G178" s="8" t="s">
        <v>12</v>
      </c>
      <c r="H178" s="8"/>
      <c r="I178" s="8"/>
      <c r="J178" s="12"/>
      <c r="K178" s="8"/>
    </row>
    <row r="179" ht="71" customHeight="1" spans="1:11">
      <c r="A179" s="8">
        <v>178</v>
      </c>
      <c r="B179" s="8">
        <v>682450</v>
      </c>
      <c r="C179" s="8"/>
      <c r="D179" s="8" t="s">
        <v>10</v>
      </c>
      <c r="E179" s="8" t="s">
        <v>17</v>
      </c>
      <c r="F179" s="8">
        <v>140</v>
      </c>
      <c r="G179" s="8" t="s">
        <v>12</v>
      </c>
      <c r="H179" s="8"/>
      <c r="I179" s="8"/>
      <c r="J179" s="12"/>
      <c r="K179" s="8"/>
    </row>
    <row r="180" customHeight="1" spans="1:11">
      <c r="A180" s="8">
        <v>179</v>
      </c>
      <c r="B180" s="8">
        <v>682451</v>
      </c>
      <c r="C180" s="8" t="str">
        <f>_xlfn.DISPIMG("ID_38F862A25A524998829D84D8D19C5E45",1)</f>
        <v>=DISPIMG("ID_38F862A25A524998829D84D8D19C5E45",1)</v>
      </c>
      <c r="D180" s="8" t="s">
        <v>10</v>
      </c>
      <c r="E180" s="8" t="s">
        <v>11</v>
      </c>
      <c r="F180" s="8">
        <v>14</v>
      </c>
      <c r="G180" s="8" t="s">
        <v>12</v>
      </c>
      <c r="H180" s="8"/>
      <c r="I180" s="8"/>
      <c r="J180" s="12"/>
      <c r="K180" s="8"/>
    </row>
    <row r="181" customHeight="1" spans="1:11">
      <c r="A181" s="8">
        <v>180</v>
      </c>
      <c r="B181" s="8">
        <v>682452</v>
      </c>
      <c r="C181" s="8" t="str">
        <f>_xlfn.DISPIMG("ID_BABF5EF9729949D7BCE0E086141927ED",1)</f>
        <v>=DISPIMG("ID_BABF5EF9729949D7BCE0E086141927ED",1)</v>
      </c>
      <c r="D181" s="8" t="s">
        <v>10</v>
      </c>
      <c r="E181" s="8" t="s">
        <v>11</v>
      </c>
      <c r="F181" s="8">
        <v>0</v>
      </c>
      <c r="G181" s="8" t="s">
        <v>12</v>
      </c>
      <c r="H181" s="8"/>
      <c r="I181" s="8"/>
      <c r="J181" s="12"/>
      <c r="K181" s="18"/>
    </row>
    <row r="182" ht="80" customHeight="1" spans="1:11">
      <c r="A182" s="8">
        <v>181</v>
      </c>
      <c r="B182" s="8">
        <v>682458</v>
      </c>
      <c r="C182" s="8"/>
      <c r="D182" s="8" t="s">
        <v>10</v>
      </c>
      <c r="E182" s="20" t="s">
        <v>24</v>
      </c>
      <c r="F182" s="8">
        <v>150</v>
      </c>
      <c r="G182" s="8" t="s">
        <v>12</v>
      </c>
      <c r="H182" s="8"/>
      <c r="I182" s="8"/>
      <c r="J182" s="21"/>
      <c r="K182" s="8"/>
    </row>
    <row r="183" ht="82" customHeight="1" spans="1:11">
      <c r="A183" s="8">
        <v>182</v>
      </c>
      <c r="B183" s="8">
        <v>682458</v>
      </c>
      <c r="C183" s="8"/>
      <c r="D183" s="8" t="s">
        <v>10</v>
      </c>
      <c r="E183" s="20" t="s">
        <v>26</v>
      </c>
      <c r="F183" s="8">
        <v>162</v>
      </c>
      <c r="G183" s="8" t="s">
        <v>12</v>
      </c>
      <c r="H183" s="8"/>
      <c r="I183" s="8"/>
      <c r="J183" s="21"/>
      <c r="K183" s="8"/>
    </row>
    <row r="184" customHeight="1" spans="1:12">
      <c r="A184" s="8">
        <v>183</v>
      </c>
      <c r="B184" s="8">
        <v>682459</v>
      </c>
      <c r="C184" s="8" t="str">
        <f>_xlfn.DISPIMG("ID_9925DB0696B943BD9C114C31D17FA859",1)</f>
        <v>=DISPIMG("ID_9925DB0696B943BD9C114C31D17FA859",1)</v>
      </c>
      <c r="D184" s="8" t="s">
        <v>10</v>
      </c>
      <c r="E184" s="8" t="s">
        <v>11</v>
      </c>
      <c r="F184" s="8">
        <v>70</v>
      </c>
      <c r="G184" s="8" t="s">
        <v>12</v>
      </c>
      <c r="H184" s="8"/>
      <c r="I184" s="8"/>
      <c r="J184" s="12"/>
      <c r="K184" s="8"/>
      <c r="L184" s="13"/>
    </row>
    <row r="185" customHeight="1" spans="1:11">
      <c r="A185" s="8">
        <v>184</v>
      </c>
      <c r="B185" s="8">
        <v>682462</v>
      </c>
      <c r="C185" s="8" t="str">
        <f>_xlfn.DISPIMG("ID_20DF0CE0C0E34D07ACEA0E073E5C4405",1)</f>
        <v>=DISPIMG("ID_20DF0CE0C0E34D07ACEA0E073E5C4405",1)</v>
      </c>
      <c r="D185" s="8" t="s">
        <v>10</v>
      </c>
      <c r="E185" s="8" t="s">
        <v>11</v>
      </c>
      <c r="F185" s="8">
        <v>152</v>
      </c>
      <c r="G185" s="8" t="s">
        <v>12</v>
      </c>
      <c r="H185" s="8"/>
      <c r="I185" s="8"/>
      <c r="J185" s="12"/>
      <c r="K185" s="8"/>
    </row>
    <row r="186" customHeight="1" spans="1:12">
      <c r="A186" s="8">
        <v>185</v>
      </c>
      <c r="B186" s="8">
        <v>682473</v>
      </c>
      <c r="C186" s="8" t="str">
        <f>_xlfn.DISPIMG("ID_F57E5F9AC4F84B468A5B4C1EBDAE82E6",1)</f>
        <v>=DISPIMG("ID_F57E5F9AC4F84B468A5B4C1EBDAE82E6",1)</v>
      </c>
      <c r="D186" s="8" t="s">
        <v>10</v>
      </c>
      <c r="E186" s="8" t="s">
        <v>11</v>
      </c>
      <c r="F186" s="8">
        <v>66</v>
      </c>
      <c r="G186" s="8" t="s">
        <v>12</v>
      </c>
      <c r="H186" s="8"/>
      <c r="I186" s="8"/>
      <c r="J186" s="12"/>
      <c r="K186" s="8"/>
      <c r="L186" s="13"/>
    </row>
    <row r="187" customHeight="1" spans="1:11">
      <c r="A187" s="8">
        <v>186</v>
      </c>
      <c r="B187" s="8">
        <v>682476</v>
      </c>
      <c r="C187" s="8"/>
      <c r="D187" s="8" t="s">
        <v>10</v>
      </c>
      <c r="E187" s="8" t="s">
        <v>11</v>
      </c>
      <c r="F187" s="8">
        <v>317</v>
      </c>
      <c r="G187" s="8" t="s">
        <v>14</v>
      </c>
      <c r="H187" s="8"/>
      <c r="I187" s="8"/>
      <c r="J187" s="12"/>
      <c r="K187" s="8"/>
    </row>
    <row r="188" customHeight="1" spans="1:12">
      <c r="A188" s="8">
        <v>187</v>
      </c>
      <c r="B188" s="8">
        <v>682486</v>
      </c>
      <c r="C188" s="8" t="str">
        <f>_xlfn.DISPIMG("ID_788E4432FE4B4DABAA964B7549F93E02",1)</f>
        <v>=DISPIMG("ID_788E4432FE4B4DABAA964B7549F93E02",1)</v>
      </c>
      <c r="D188" s="8" t="s">
        <v>10</v>
      </c>
      <c r="E188" s="8" t="s">
        <v>11</v>
      </c>
      <c r="F188" s="8">
        <v>205</v>
      </c>
      <c r="G188" s="8" t="s">
        <v>12</v>
      </c>
      <c r="H188" s="8"/>
      <c r="I188" s="8"/>
      <c r="J188" s="12"/>
      <c r="K188" s="8"/>
      <c r="L188" s="13"/>
    </row>
    <row r="189" customHeight="1" spans="1:11">
      <c r="A189" s="8">
        <v>188</v>
      </c>
      <c r="B189" s="8">
        <v>682502</v>
      </c>
      <c r="C189" s="8" t="str">
        <f>_xlfn.DISPIMG("ID_5A927762B32F4AFEB4769BC35A32CF97",1)</f>
        <v>=DISPIMG("ID_5A927762B32F4AFEB4769BC35A32CF97",1)</v>
      </c>
      <c r="D189" s="8" t="s">
        <v>10</v>
      </c>
      <c r="E189" s="8" t="s">
        <v>11</v>
      </c>
      <c r="F189" s="8">
        <v>261</v>
      </c>
      <c r="G189" s="8" t="s">
        <v>12</v>
      </c>
      <c r="H189" s="8"/>
      <c r="I189" s="8"/>
      <c r="J189" s="12"/>
      <c r="K189" s="8"/>
    </row>
    <row r="190" customHeight="1" spans="1:11">
      <c r="A190" s="8">
        <v>189</v>
      </c>
      <c r="B190" s="8">
        <v>682503</v>
      </c>
      <c r="C190" s="8" t="str">
        <f>_xlfn.DISPIMG("ID_4A264A404A2443B08FD2E08A67375A23",1)</f>
        <v>=DISPIMG("ID_4A264A404A2443B08FD2E08A67375A23",1)</v>
      </c>
      <c r="D190" s="8" t="s">
        <v>10</v>
      </c>
      <c r="E190" s="8" t="s">
        <v>11</v>
      </c>
      <c r="F190" s="8">
        <v>107</v>
      </c>
      <c r="G190" s="8" t="s">
        <v>12</v>
      </c>
      <c r="H190" s="8"/>
      <c r="I190" s="8"/>
      <c r="J190" s="12"/>
      <c r="K190" s="8"/>
    </row>
    <row r="191" customHeight="1" spans="1:12">
      <c r="A191" s="8">
        <v>190</v>
      </c>
      <c r="B191" s="8">
        <v>682511</v>
      </c>
      <c r="C191" s="9"/>
      <c r="D191" s="8" t="s">
        <v>10</v>
      </c>
      <c r="E191" s="8" t="s">
        <v>11</v>
      </c>
      <c r="F191" s="8">
        <v>457</v>
      </c>
      <c r="G191" s="8" t="s">
        <v>14</v>
      </c>
      <c r="H191" s="8"/>
      <c r="I191" s="8"/>
      <c r="J191" s="12"/>
      <c r="K191" s="20" t="s">
        <v>16</v>
      </c>
      <c r="L191" s="13"/>
    </row>
    <row r="192" ht="75" customHeight="1" spans="1:11">
      <c r="A192" s="8">
        <v>191</v>
      </c>
      <c r="B192" s="8">
        <v>682511</v>
      </c>
      <c r="C192" s="9"/>
      <c r="D192" s="8" t="s">
        <v>10</v>
      </c>
      <c r="E192" s="8" t="s">
        <v>17</v>
      </c>
      <c r="F192" s="8">
        <v>200</v>
      </c>
      <c r="G192" s="8"/>
      <c r="H192" s="8"/>
      <c r="I192" s="8"/>
      <c r="J192" s="12"/>
      <c r="K192" s="20" t="s">
        <v>16</v>
      </c>
    </row>
    <row r="193" ht="81" customHeight="1" spans="1:12">
      <c r="A193" s="8">
        <v>192</v>
      </c>
      <c r="B193" s="8">
        <v>682512</v>
      </c>
      <c r="C193" s="8"/>
      <c r="D193" s="8" t="s">
        <v>10</v>
      </c>
      <c r="E193" s="8" t="s">
        <v>11</v>
      </c>
      <c r="F193" s="8">
        <v>266</v>
      </c>
      <c r="G193" s="8" t="s">
        <v>12</v>
      </c>
      <c r="H193" s="8"/>
      <c r="I193" s="8"/>
      <c r="J193" s="12"/>
      <c r="K193" s="20" t="s">
        <v>18</v>
      </c>
      <c r="L193" s="13"/>
    </row>
    <row r="194" ht="82" customHeight="1" spans="1:11">
      <c r="A194" s="8">
        <v>193</v>
      </c>
      <c r="B194" s="8">
        <v>682512</v>
      </c>
      <c r="C194" s="8"/>
      <c r="D194" s="8" t="s">
        <v>10</v>
      </c>
      <c r="E194" s="8" t="s">
        <v>17</v>
      </c>
      <c r="F194" s="8">
        <v>100</v>
      </c>
      <c r="G194" s="8" t="s">
        <v>12</v>
      </c>
      <c r="H194" s="8"/>
      <c r="I194" s="8"/>
      <c r="J194" s="12"/>
      <c r="K194" s="20" t="s">
        <v>18</v>
      </c>
    </row>
    <row r="195" ht="129" customHeight="1" spans="1:11">
      <c r="A195" s="8">
        <v>194</v>
      </c>
      <c r="B195" s="8">
        <v>682515</v>
      </c>
      <c r="C195" s="8" t="str">
        <f>_xlfn.DISPIMG("ID_7575A8615EED4D6FAFE90CA275361AB8",1)</f>
        <v>=DISPIMG("ID_7575A8615EED4D6FAFE90CA275361AB8",1)</v>
      </c>
      <c r="D195" s="8" t="s">
        <v>10</v>
      </c>
      <c r="E195" s="8" t="s">
        <v>11</v>
      </c>
      <c r="F195" s="8">
        <v>294</v>
      </c>
      <c r="G195" s="8" t="s">
        <v>12</v>
      </c>
      <c r="H195" s="8"/>
      <c r="I195" s="8"/>
      <c r="J195" s="12"/>
      <c r="K195" s="8"/>
    </row>
    <row r="196" customHeight="1" spans="1:11">
      <c r="A196" s="8">
        <v>195</v>
      </c>
      <c r="B196" s="8">
        <v>682518</v>
      </c>
      <c r="C196" s="8" t="str">
        <f>_xlfn.DISPIMG("ID_F994ED4634004F6084A74186065438FC",1)</f>
        <v>=DISPIMG("ID_F994ED4634004F6084A74186065438FC",1)</v>
      </c>
      <c r="D196" s="8" t="s">
        <v>10</v>
      </c>
      <c r="E196" s="8" t="s">
        <v>11</v>
      </c>
      <c r="F196" s="8">
        <v>134</v>
      </c>
      <c r="G196" s="8" t="s">
        <v>12</v>
      </c>
      <c r="H196" s="8"/>
      <c r="I196" s="8"/>
      <c r="J196" s="12"/>
      <c r="K196" s="8"/>
    </row>
    <row r="197" customHeight="1" spans="1:11">
      <c r="A197" s="8">
        <v>196</v>
      </c>
      <c r="B197" s="8">
        <v>682519</v>
      </c>
      <c r="C197" s="8" t="str">
        <f>_xlfn.DISPIMG("ID_0ACEBA7FEFAD42FA9270A0055D9F2CDE",1)</f>
        <v>=DISPIMG("ID_0ACEBA7FEFAD42FA9270A0055D9F2CDE",1)</v>
      </c>
      <c r="D197" s="8" t="s">
        <v>10</v>
      </c>
      <c r="E197" s="8" t="s">
        <v>11</v>
      </c>
      <c r="F197" s="8">
        <v>96</v>
      </c>
      <c r="G197" s="8" t="s">
        <v>12</v>
      </c>
      <c r="H197" s="8"/>
      <c r="I197" s="8"/>
      <c r="J197" s="12"/>
      <c r="K197" s="8"/>
    </row>
    <row r="198" customHeight="1" spans="1:11">
      <c r="A198" s="8">
        <v>197</v>
      </c>
      <c r="B198" s="8">
        <v>682514</v>
      </c>
      <c r="C198" s="8" t="str">
        <f>_xlfn.DISPIMG("ID_130B24F78C554BFEA7A3AED3E9DA337A",1)</f>
        <v>=DISPIMG("ID_130B24F78C554BFEA7A3AED3E9DA337A",1)</v>
      </c>
      <c r="D198" s="8" t="s">
        <v>10</v>
      </c>
      <c r="E198" s="8" t="s">
        <v>11</v>
      </c>
      <c r="F198" s="8">
        <v>87</v>
      </c>
      <c r="G198" s="8" t="s">
        <v>12</v>
      </c>
      <c r="H198" s="8"/>
      <c r="I198" s="8"/>
      <c r="J198" s="12"/>
      <c r="K198" s="8"/>
    </row>
    <row r="199" ht="89" customHeight="1" spans="1:11">
      <c r="A199" s="8">
        <v>198</v>
      </c>
      <c r="B199" s="8">
        <v>682520</v>
      </c>
      <c r="C199" s="8"/>
      <c r="D199" s="8" t="s">
        <v>10</v>
      </c>
      <c r="E199" s="8" t="s">
        <v>11</v>
      </c>
      <c r="F199" s="8">
        <v>1070</v>
      </c>
      <c r="G199" s="8" t="s">
        <v>12</v>
      </c>
      <c r="H199" s="8"/>
      <c r="I199" s="8"/>
      <c r="J199" s="28" t="s">
        <v>16</v>
      </c>
      <c r="K199" s="8"/>
    </row>
    <row r="200" ht="76" customHeight="1" spans="1:11">
      <c r="A200" s="8">
        <v>199</v>
      </c>
      <c r="B200" s="8">
        <v>682520</v>
      </c>
      <c r="C200" s="8"/>
      <c r="D200" s="8" t="s">
        <v>10</v>
      </c>
      <c r="E200" s="8" t="s">
        <v>17</v>
      </c>
      <c r="F200" s="8">
        <v>344</v>
      </c>
      <c r="G200" s="8" t="s">
        <v>12</v>
      </c>
      <c r="H200" s="8"/>
      <c r="I200" s="8"/>
      <c r="J200" s="28" t="s">
        <v>16</v>
      </c>
      <c r="K200" s="8"/>
    </row>
    <row r="201" ht="77" customHeight="1" spans="1:11">
      <c r="A201" s="8">
        <v>200</v>
      </c>
      <c r="B201" s="8">
        <v>682520</v>
      </c>
      <c r="C201" s="8"/>
      <c r="D201" s="8" t="s">
        <v>10</v>
      </c>
      <c r="E201" s="8" t="s">
        <v>11</v>
      </c>
      <c r="F201" s="8">
        <v>300</v>
      </c>
      <c r="G201" s="8" t="s">
        <v>12</v>
      </c>
      <c r="H201" s="8"/>
      <c r="I201" s="8"/>
      <c r="J201" s="28" t="s">
        <v>18</v>
      </c>
      <c r="K201" s="8"/>
    </row>
    <row r="202" ht="79" customHeight="1" spans="1:11">
      <c r="A202" s="8">
        <v>201</v>
      </c>
      <c r="B202" s="8">
        <v>682520</v>
      </c>
      <c r="C202" s="8"/>
      <c r="D202" s="8" t="s">
        <v>10</v>
      </c>
      <c r="E202" s="8" t="s">
        <v>17</v>
      </c>
      <c r="F202" s="8">
        <v>279</v>
      </c>
      <c r="G202" s="8" t="s">
        <v>12</v>
      </c>
      <c r="H202" s="8"/>
      <c r="I202" s="8"/>
      <c r="J202" s="28" t="s">
        <v>18</v>
      </c>
      <c r="K202" s="8"/>
    </row>
    <row r="203" customHeight="1" spans="1:12">
      <c r="A203" s="8">
        <v>202</v>
      </c>
      <c r="B203" s="8">
        <v>682522</v>
      </c>
      <c r="C203" s="8" t="str">
        <f>_xlfn.DISPIMG("ID_E5BEE571D2164753996C2E4181C26566",1)</f>
        <v>=DISPIMG("ID_E5BEE571D2164753996C2E4181C26566",1)</v>
      </c>
      <c r="D203" s="8" t="s">
        <v>10</v>
      </c>
      <c r="E203" s="8" t="s">
        <v>11</v>
      </c>
      <c r="F203" s="8">
        <v>297</v>
      </c>
      <c r="G203" s="8" t="s">
        <v>12</v>
      </c>
      <c r="H203" s="8"/>
      <c r="I203" s="8"/>
      <c r="J203" s="12"/>
      <c r="K203" s="8"/>
      <c r="L203" s="13"/>
    </row>
    <row r="204" customHeight="1" spans="1:11">
      <c r="A204" s="8">
        <v>203</v>
      </c>
      <c r="B204" s="8">
        <v>682524</v>
      </c>
      <c r="C204" s="8" t="str">
        <f>_xlfn.DISPIMG("ID_9B5AB690427C464AB238593261252045",1)</f>
        <v>=DISPIMG("ID_9B5AB690427C464AB238593261252045",1)</v>
      </c>
      <c r="D204" s="8" t="s">
        <v>10</v>
      </c>
      <c r="E204" s="8" t="s">
        <v>11</v>
      </c>
      <c r="F204" s="8">
        <v>246</v>
      </c>
      <c r="G204" s="8" t="s">
        <v>12</v>
      </c>
      <c r="H204" s="8"/>
      <c r="I204" s="8"/>
      <c r="J204" s="12"/>
      <c r="K204" s="8"/>
    </row>
    <row r="205" customHeight="1" spans="1:11">
      <c r="A205" s="8">
        <v>204</v>
      </c>
      <c r="B205" s="8">
        <v>682525</v>
      </c>
      <c r="C205" s="8" t="str">
        <f>_xlfn.DISPIMG("ID_7CD6B9D0798949FBBD7C249F86DCE16F",1)</f>
        <v>=DISPIMG("ID_7CD6B9D0798949FBBD7C249F86DCE16F",1)</v>
      </c>
      <c r="D205" s="8" t="s">
        <v>10</v>
      </c>
      <c r="E205" s="8" t="s">
        <v>11</v>
      </c>
      <c r="F205" s="8">
        <v>220</v>
      </c>
      <c r="G205" s="8" t="s">
        <v>12</v>
      </c>
      <c r="H205" s="8"/>
      <c r="I205" s="8"/>
      <c r="J205" s="12"/>
      <c r="K205" s="8"/>
    </row>
    <row r="206" customHeight="1" spans="1:11">
      <c r="A206" s="8">
        <v>205</v>
      </c>
      <c r="B206" s="8">
        <v>682526</v>
      </c>
      <c r="C206" s="8" t="str">
        <f>_xlfn.DISPIMG("ID_AE88414AF65C47D58D0D5B2E285C9E92",1)</f>
        <v>=DISPIMG("ID_AE88414AF65C47D58D0D5B2E285C9E92",1)</v>
      </c>
      <c r="D206" s="8" t="s">
        <v>10</v>
      </c>
      <c r="E206" s="8" t="s">
        <v>11</v>
      </c>
      <c r="F206" s="8">
        <v>102</v>
      </c>
      <c r="G206" s="8" t="s">
        <v>12</v>
      </c>
      <c r="H206" s="8"/>
      <c r="I206" s="8"/>
      <c r="J206" s="12"/>
      <c r="K206" s="8"/>
    </row>
    <row r="207" customHeight="1" spans="1:11">
      <c r="A207" s="8">
        <v>206</v>
      </c>
      <c r="B207" s="8">
        <v>682527</v>
      </c>
      <c r="C207" s="8" t="str">
        <f>_xlfn.DISPIMG("ID_C8D17FABDB2C49C58B2A0757F69EC20A",1)</f>
        <v>=DISPIMG("ID_C8D17FABDB2C49C58B2A0757F69EC20A",1)</v>
      </c>
      <c r="D207" s="8" t="s">
        <v>10</v>
      </c>
      <c r="E207" s="8" t="s">
        <v>11</v>
      </c>
      <c r="F207" s="8">
        <v>435</v>
      </c>
      <c r="G207" s="8" t="s">
        <v>12</v>
      </c>
      <c r="H207" s="8"/>
      <c r="I207" s="8"/>
      <c r="J207" s="12"/>
      <c r="K207" s="8"/>
    </row>
    <row r="208" ht="138" customHeight="1" spans="1:11">
      <c r="A208" s="8">
        <v>207</v>
      </c>
      <c r="B208" s="8">
        <v>682528</v>
      </c>
      <c r="C208" s="8" t="str">
        <f>_xlfn.DISPIMG("ID_54EE318A45824CD4A64B7C29A83EA5DB",1)</f>
        <v>=DISPIMG("ID_54EE318A45824CD4A64B7C29A83EA5DB",1)</v>
      </c>
      <c r="D208" s="8" t="s">
        <v>10</v>
      </c>
      <c r="E208" s="8" t="s">
        <v>11</v>
      </c>
      <c r="F208" s="8">
        <v>102</v>
      </c>
      <c r="G208" s="8" t="s">
        <v>12</v>
      </c>
      <c r="H208" s="8"/>
      <c r="I208" s="8"/>
      <c r="J208" s="12"/>
      <c r="K208" s="8"/>
    </row>
    <row r="209" customHeight="1" spans="1:11">
      <c r="A209" s="8">
        <v>208</v>
      </c>
      <c r="B209" s="8">
        <v>682529</v>
      </c>
      <c r="C209" s="8"/>
      <c r="D209" s="8" t="s">
        <v>10</v>
      </c>
      <c r="E209" s="8" t="s">
        <v>15</v>
      </c>
      <c r="F209" s="8">
        <v>270</v>
      </c>
      <c r="G209" s="8" t="s">
        <v>14</v>
      </c>
      <c r="H209" s="8"/>
      <c r="I209" s="8"/>
      <c r="J209" s="12"/>
      <c r="K209" s="8"/>
    </row>
    <row r="210" customHeight="1" spans="1:11">
      <c r="A210" s="8">
        <v>209</v>
      </c>
      <c r="B210" s="8">
        <v>682532</v>
      </c>
      <c r="C210" s="8"/>
      <c r="D210" s="8" t="s">
        <v>10</v>
      </c>
      <c r="E210" s="8" t="s">
        <v>15</v>
      </c>
      <c r="F210" s="8">
        <v>373</v>
      </c>
      <c r="G210" s="8" t="s">
        <v>14</v>
      </c>
      <c r="H210" s="8"/>
      <c r="I210" s="8"/>
      <c r="J210" s="12"/>
      <c r="K210" s="8"/>
    </row>
    <row r="211" customHeight="1" spans="1:11">
      <c r="A211" s="8">
        <v>210</v>
      </c>
      <c r="B211" s="8">
        <v>6822533</v>
      </c>
      <c r="C211" s="8"/>
      <c r="D211" s="8" t="s">
        <v>10</v>
      </c>
      <c r="E211" s="8" t="s">
        <v>11</v>
      </c>
      <c r="F211" s="8">
        <v>96</v>
      </c>
      <c r="G211" s="8" t="s">
        <v>14</v>
      </c>
      <c r="H211" s="8"/>
      <c r="I211" s="8"/>
      <c r="J211" s="12"/>
      <c r="K211" s="8"/>
    </row>
    <row r="212" customHeight="1" spans="1:11">
      <c r="A212" s="8">
        <v>211</v>
      </c>
      <c r="B212" s="8">
        <v>682537</v>
      </c>
      <c r="C212" s="8"/>
      <c r="D212" s="8" t="s">
        <v>10</v>
      </c>
      <c r="E212" s="8" t="s">
        <v>15</v>
      </c>
      <c r="F212" s="8">
        <v>186</v>
      </c>
      <c r="G212" s="8" t="s">
        <v>14</v>
      </c>
      <c r="H212" s="8"/>
      <c r="I212" s="8"/>
      <c r="J212" s="12"/>
      <c r="K212" s="8"/>
    </row>
    <row r="213" customHeight="1" spans="1:11">
      <c r="A213" s="8">
        <v>212</v>
      </c>
      <c r="B213" s="8">
        <v>682538</v>
      </c>
      <c r="C213" s="8"/>
      <c r="D213" s="8" t="s">
        <v>10</v>
      </c>
      <c r="E213" s="8" t="s">
        <v>11</v>
      </c>
      <c r="F213" s="8">
        <v>350</v>
      </c>
      <c r="G213" s="8" t="s">
        <v>14</v>
      </c>
      <c r="H213" s="8"/>
      <c r="I213" s="8"/>
      <c r="J213" s="12"/>
      <c r="K213" s="8"/>
    </row>
    <row r="214" customHeight="1" spans="1:11">
      <c r="A214" s="8">
        <v>213</v>
      </c>
      <c r="B214" s="8">
        <v>682539</v>
      </c>
      <c r="C214" s="8"/>
      <c r="D214" s="8" t="s">
        <v>10</v>
      </c>
      <c r="E214" s="8" t="s">
        <v>11</v>
      </c>
      <c r="F214" s="8">
        <v>350</v>
      </c>
      <c r="G214" s="8" t="s">
        <v>14</v>
      </c>
      <c r="H214" s="8"/>
      <c r="I214" s="8"/>
      <c r="J214" s="12"/>
      <c r="K214" s="8"/>
    </row>
    <row r="215" customHeight="1" spans="1:11">
      <c r="A215" s="8">
        <v>214</v>
      </c>
      <c r="B215" s="8">
        <v>682541</v>
      </c>
      <c r="C215" s="8"/>
      <c r="D215" s="8" t="s">
        <v>10</v>
      </c>
      <c r="E215" s="8" t="s">
        <v>11</v>
      </c>
      <c r="F215" s="8">
        <v>350</v>
      </c>
      <c r="G215" s="8" t="s">
        <v>14</v>
      </c>
      <c r="H215" s="8"/>
      <c r="I215" s="8"/>
      <c r="J215" s="12"/>
      <c r="K215" s="8"/>
    </row>
    <row r="216" customHeight="1" spans="1:11">
      <c r="A216" s="8">
        <v>215</v>
      </c>
      <c r="B216" s="8">
        <v>682542</v>
      </c>
      <c r="C216" s="8"/>
      <c r="D216" s="8" t="s">
        <v>10</v>
      </c>
      <c r="E216" s="8" t="s">
        <v>11</v>
      </c>
      <c r="F216" s="8">
        <v>360</v>
      </c>
      <c r="G216" s="8" t="s">
        <v>14</v>
      </c>
      <c r="H216" s="8"/>
      <c r="I216" s="8"/>
      <c r="J216" s="12"/>
      <c r="K216" s="8"/>
    </row>
    <row r="217" customHeight="1" spans="1:11">
      <c r="A217" s="8">
        <v>216</v>
      </c>
      <c r="B217" s="8">
        <v>682543</v>
      </c>
      <c r="C217" s="8"/>
      <c r="D217" s="8" t="s">
        <v>10</v>
      </c>
      <c r="E217" s="8" t="s">
        <v>11</v>
      </c>
      <c r="F217" s="8">
        <v>425</v>
      </c>
      <c r="G217" s="8" t="s">
        <v>14</v>
      </c>
      <c r="H217" s="8"/>
      <c r="I217" s="8"/>
      <c r="J217" s="12"/>
      <c r="K217" s="8"/>
    </row>
    <row r="218" customHeight="1" spans="1:11">
      <c r="A218" s="8">
        <v>217</v>
      </c>
      <c r="B218" s="8">
        <v>682544</v>
      </c>
      <c r="C218" s="8"/>
      <c r="D218" s="8" t="s">
        <v>10</v>
      </c>
      <c r="E218" s="8" t="s">
        <v>11</v>
      </c>
      <c r="F218" s="8">
        <v>340</v>
      </c>
      <c r="G218" s="8" t="s">
        <v>14</v>
      </c>
      <c r="H218" s="8"/>
      <c r="I218" s="8"/>
      <c r="J218" s="12"/>
      <c r="K218" s="8"/>
    </row>
    <row r="219" customHeight="1" spans="1:11">
      <c r="A219" s="8">
        <v>218</v>
      </c>
      <c r="B219" s="8">
        <v>682550</v>
      </c>
      <c r="C219" s="8"/>
      <c r="D219" s="8" t="s">
        <v>10</v>
      </c>
      <c r="E219" s="8" t="s">
        <v>11</v>
      </c>
      <c r="F219" s="8">
        <v>340</v>
      </c>
      <c r="G219" s="8" t="s">
        <v>14</v>
      </c>
      <c r="H219" s="8"/>
      <c r="I219" s="8"/>
      <c r="J219" s="12"/>
      <c r="K219" s="8"/>
    </row>
    <row r="220" customHeight="1" spans="1:11">
      <c r="A220" s="8">
        <v>219</v>
      </c>
      <c r="B220" s="8">
        <v>682551</v>
      </c>
      <c r="C220" s="8"/>
      <c r="D220" s="8" t="s">
        <v>10</v>
      </c>
      <c r="E220" s="8" t="s">
        <v>11</v>
      </c>
      <c r="F220" s="8">
        <v>330</v>
      </c>
      <c r="G220" s="8" t="s">
        <v>14</v>
      </c>
      <c r="H220" s="8"/>
      <c r="I220" s="8"/>
      <c r="J220" s="12"/>
      <c r="K220" s="8"/>
    </row>
    <row r="221" customHeight="1" spans="1:11">
      <c r="A221" s="8">
        <v>220</v>
      </c>
      <c r="B221" s="8">
        <v>682552</v>
      </c>
      <c r="C221" s="8"/>
      <c r="D221" s="8" t="s">
        <v>10</v>
      </c>
      <c r="E221" s="8" t="s">
        <v>11</v>
      </c>
      <c r="F221" s="8">
        <v>300</v>
      </c>
      <c r="G221" s="8" t="s">
        <v>14</v>
      </c>
      <c r="H221" s="8"/>
      <c r="I221" s="8"/>
      <c r="J221" s="12"/>
      <c r="K221" s="8"/>
    </row>
    <row r="222" ht="69" customHeight="1" spans="1:11">
      <c r="A222" s="8">
        <v>221</v>
      </c>
      <c r="B222" s="8">
        <v>682553</v>
      </c>
      <c r="C222" s="8"/>
      <c r="D222" s="8" t="s">
        <v>10</v>
      </c>
      <c r="E222" s="8" t="s">
        <v>11</v>
      </c>
      <c r="F222" s="8">
        <v>230</v>
      </c>
      <c r="G222" s="8" t="s">
        <v>14</v>
      </c>
      <c r="H222" s="8"/>
      <c r="I222" s="8"/>
      <c r="J222" s="12"/>
      <c r="K222" s="8"/>
    </row>
    <row r="223" ht="69" customHeight="1" spans="1:11">
      <c r="A223" s="8">
        <v>222</v>
      </c>
      <c r="B223" s="8">
        <v>682553</v>
      </c>
      <c r="C223" s="8"/>
      <c r="D223" s="8" t="s">
        <v>10</v>
      </c>
      <c r="E223" s="8" t="s">
        <v>17</v>
      </c>
      <c r="F223" s="8">
        <v>110</v>
      </c>
      <c r="G223" s="8" t="s">
        <v>14</v>
      </c>
      <c r="H223" s="8"/>
      <c r="I223" s="8"/>
      <c r="J223" s="12"/>
      <c r="K223" s="8"/>
    </row>
    <row r="224" customHeight="1" spans="1:11">
      <c r="A224" s="8">
        <v>223</v>
      </c>
      <c r="B224" s="8">
        <v>682555</v>
      </c>
      <c r="C224" s="8"/>
      <c r="D224" s="8" t="s">
        <v>10</v>
      </c>
      <c r="E224" s="8" t="s">
        <v>11</v>
      </c>
      <c r="F224" s="8">
        <v>200</v>
      </c>
      <c r="G224" s="8" t="s">
        <v>14</v>
      </c>
      <c r="H224" s="8"/>
      <c r="I224" s="8"/>
      <c r="J224" s="12"/>
      <c r="K224" s="8"/>
    </row>
    <row r="225" customHeight="1" spans="1:11">
      <c r="A225" s="8">
        <v>224</v>
      </c>
      <c r="B225" s="8">
        <v>682559</v>
      </c>
      <c r="C225" s="8"/>
      <c r="D225" s="8" t="s">
        <v>10</v>
      </c>
      <c r="E225" s="8" t="s">
        <v>11</v>
      </c>
      <c r="F225" s="8">
        <v>320</v>
      </c>
      <c r="G225" s="8" t="s">
        <v>14</v>
      </c>
      <c r="H225" s="8"/>
      <c r="I225" s="8"/>
      <c r="J225" s="12"/>
      <c r="K225" s="8"/>
    </row>
    <row r="226" customHeight="1" spans="1:11">
      <c r="A226" s="8">
        <v>225</v>
      </c>
      <c r="B226" s="8">
        <v>682560</v>
      </c>
      <c r="C226" s="8"/>
      <c r="D226" s="8" t="s">
        <v>10</v>
      </c>
      <c r="E226" s="8" t="s">
        <v>11</v>
      </c>
      <c r="F226" s="8">
        <v>330</v>
      </c>
      <c r="G226" s="8" t="s">
        <v>14</v>
      </c>
      <c r="H226" s="8"/>
      <c r="I226" s="8"/>
      <c r="J226" s="12"/>
      <c r="K226" s="8"/>
    </row>
    <row r="227" customHeight="1" spans="1:11">
      <c r="A227" s="8">
        <v>226</v>
      </c>
      <c r="B227" s="8">
        <v>682561</v>
      </c>
      <c r="C227" s="8"/>
      <c r="D227" s="8" t="s">
        <v>10</v>
      </c>
      <c r="E227" s="8" t="s">
        <v>11</v>
      </c>
      <c r="F227" s="8">
        <v>340</v>
      </c>
      <c r="G227" s="8" t="s">
        <v>14</v>
      </c>
      <c r="H227" s="8"/>
      <c r="I227" s="8"/>
      <c r="J227" s="12"/>
      <c r="K227" s="8"/>
    </row>
    <row r="228" customHeight="1" spans="1:11">
      <c r="A228" s="8">
        <v>227</v>
      </c>
      <c r="B228" s="8">
        <v>682562</v>
      </c>
      <c r="C228" s="8"/>
      <c r="D228" s="8" t="s">
        <v>10</v>
      </c>
      <c r="E228" s="8" t="s">
        <v>11</v>
      </c>
      <c r="F228" s="8">
        <v>307</v>
      </c>
      <c r="G228" s="8" t="s">
        <v>14</v>
      </c>
      <c r="H228" s="8"/>
      <c r="I228" s="8"/>
      <c r="J228" s="12"/>
      <c r="K228" s="8"/>
    </row>
    <row r="229" customHeight="1" spans="1:11">
      <c r="A229" s="8">
        <v>228</v>
      </c>
      <c r="B229" s="8">
        <v>683159</v>
      </c>
      <c r="C229" s="8" t="str">
        <f>_xlfn.DISPIMG("ID_905A568A21F7438A91C9A91FF4F3E644",1)</f>
        <v>=DISPIMG("ID_905A568A21F7438A91C9A91FF4F3E644",1)</v>
      </c>
      <c r="D229" s="8" t="s">
        <v>10</v>
      </c>
      <c r="E229" s="8" t="s">
        <v>11</v>
      </c>
      <c r="F229" s="8">
        <v>350</v>
      </c>
      <c r="G229" s="8" t="s">
        <v>12</v>
      </c>
      <c r="H229" s="8"/>
      <c r="I229" s="8"/>
      <c r="J229" s="12"/>
      <c r="K229" s="8"/>
    </row>
    <row r="230" ht="78" customHeight="1" spans="1:12">
      <c r="A230" s="8">
        <v>229</v>
      </c>
      <c r="B230" s="8">
        <v>683174</v>
      </c>
      <c r="C230" s="8"/>
      <c r="D230" s="8" t="s">
        <v>10</v>
      </c>
      <c r="E230" s="8" t="s">
        <v>11</v>
      </c>
      <c r="F230" s="8">
        <v>0</v>
      </c>
      <c r="G230" s="8" t="s">
        <v>12</v>
      </c>
      <c r="H230" s="8"/>
      <c r="I230" s="8"/>
      <c r="J230" s="12"/>
      <c r="K230" s="8"/>
      <c r="L230" s="13"/>
    </row>
    <row r="231" ht="65" customHeight="1" spans="1:12">
      <c r="A231" s="8">
        <v>230</v>
      </c>
      <c r="B231" s="8">
        <v>683174</v>
      </c>
      <c r="C231" s="8"/>
      <c r="D231" s="8" t="s">
        <v>10</v>
      </c>
      <c r="E231" s="8" t="s">
        <v>17</v>
      </c>
      <c r="F231" s="8">
        <v>0</v>
      </c>
      <c r="G231" s="8" t="s">
        <v>12</v>
      </c>
      <c r="H231" s="8"/>
      <c r="I231" s="8"/>
      <c r="J231" s="12"/>
      <c r="K231" s="8"/>
      <c r="L231" s="13"/>
    </row>
    <row r="232" customHeight="1" spans="1:11">
      <c r="A232" s="8">
        <v>231</v>
      </c>
      <c r="B232" s="8">
        <v>684075</v>
      </c>
      <c r="C232" s="8" t="str">
        <f>_xlfn.DISPIMG("ID_B1FB24745B1E4B61B768ACE2A0E660B6",1)</f>
        <v>=DISPIMG("ID_B1FB24745B1E4B61B768ACE2A0E660B6",1)</v>
      </c>
      <c r="D232" s="8" t="s">
        <v>10</v>
      </c>
      <c r="E232" s="8" t="s">
        <v>11</v>
      </c>
      <c r="F232" s="8">
        <v>18.5</v>
      </c>
      <c r="G232" s="8" t="s">
        <v>27</v>
      </c>
      <c r="H232" s="8"/>
      <c r="I232" s="8"/>
      <c r="J232" s="12"/>
      <c r="K232" s="8"/>
    </row>
    <row r="233" customHeight="1" spans="1:11">
      <c r="A233" s="8">
        <v>232</v>
      </c>
      <c r="B233" s="8">
        <v>684128</v>
      </c>
      <c r="C233" s="8" t="str">
        <f>_xlfn.DISPIMG("ID_2219A283AFE744F796E6652602ADDA2D",1)</f>
        <v>=DISPIMG("ID_2219A283AFE744F796E6652602ADDA2D",1)</v>
      </c>
      <c r="D233" s="8" t="s">
        <v>10</v>
      </c>
      <c r="E233" s="8" t="s">
        <v>11</v>
      </c>
      <c r="F233" s="8">
        <v>104.5</v>
      </c>
      <c r="G233" s="8" t="s">
        <v>27</v>
      </c>
      <c r="H233" s="8"/>
      <c r="I233" s="8"/>
      <c r="J233" s="12"/>
      <c r="K233" s="8"/>
    </row>
    <row r="234" customHeight="1" spans="1:11">
      <c r="A234" s="8">
        <v>233</v>
      </c>
      <c r="B234" s="8">
        <v>684136</v>
      </c>
      <c r="C234" s="8" t="str">
        <f>_xlfn.DISPIMG("ID_92CC97E9707F46DD95552211F04FC39D",1)</f>
        <v>=DISPIMG("ID_92CC97E9707F46DD95552211F04FC39D",1)</v>
      </c>
      <c r="D234" s="8" t="s">
        <v>10</v>
      </c>
      <c r="E234" s="8" t="s">
        <v>11</v>
      </c>
      <c r="F234" s="8">
        <v>516.5</v>
      </c>
      <c r="G234" s="8" t="s">
        <v>27</v>
      </c>
      <c r="H234" s="8"/>
      <c r="I234" s="8"/>
      <c r="J234" s="12"/>
      <c r="K234" s="8"/>
    </row>
    <row r="235" ht="74" customHeight="1" spans="1:11">
      <c r="A235" s="8">
        <v>234</v>
      </c>
      <c r="B235" s="8">
        <v>684137</v>
      </c>
      <c r="C235" s="8"/>
      <c r="D235" s="8" t="s">
        <v>10</v>
      </c>
      <c r="E235" s="8" t="s">
        <v>11</v>
      </c>
      <c r="F235" s="8">
        <v>50</v>
      </c>
      <c r="G235" s="8" t="s">
        <v>27</v>
      </c>
      <c r="H235" s="8"/>
      <c r="I235" s="8"/>
      <c r="J235" s="12"/>
      <c r="K235" s="8"/>
    </row>
    <row r="236" ht="75" customHeight="1" spans="1:11">
      <c r="A236" s="8">
        <v>235</v>
      </c>
      <c r="B236" s="8">
        <v>684137</v>
      </c>
      <c r="C236" s="8"/>
      <c r="D236" s="8" t="s">
        <v>10</v>
      </c>
      <c r="E236" s="8" t="s">
        <v>17</v>
      </c>
      <c r="F236" s="8">
        <v>50</v>
      </c>
      <c r="G236" s="8" t="s">
        <v>27</v>
      </c>
      <c r="H236" s="8"/>
      <c r="I236" s="8"/>
      <c r="J236" s="12"/>
      <c r="K236" s="8"/>
    </row>
    <row r="237" customHeight="1" spans="1:11">
      <c r="A237" s="8">
        <v>236</v>
      </c>
      <c r="B237" s="8">
        <v>684262</v>
      </c>
      <c r="C237" s="8"/>
      <c r="D237" s="8" t="s">
        <v>10</v>
      </c>
      <c r="E237" s="8" t="s">
        <v>15</v>
      </c>
      <c r="F237" s="8">
        <v>19</v>
      </c>
      <c r="G237" s="8" t="s">
        <v>27</v>
      </c>
      <c r="H237" s="8"/>
      <c r="I237" s="8"/>
      <c r="J237" s="21"/>
      <c r="K237" s="8"/>
    </row>
    <row r="238" customHeight="1" spans="1:12">
      <c r="A238" s="8">
        <v>237</v>
      </c>
      <c r="B238" s="8">
        <v>685046</v>
      </c>
      <c r="C238" s="8" t="str">
        <f>_xlfn.DISPIMG("ID_DD9DA5D0085C467BA84D6948AD3DB850",1)</f>
        <v>=DISPIMG("ID_DD9DA5D0085C467BA84D6948AD3DB850",1)</v>
      </c>
      <c r="D238" s="8" t="s">
        <v>10</v>
      </c>
      <c r="E238" s="8" t="s">
        <v>11</v>
      </c>
      <c r="F238" s="8">
        <v>0</v>
      </c>
      <c r="G238" s="8" t="s">
        <v>12</v>
      </c>
      <c r="H238" s="8"/>
      <c r="I238" s="8"/>
      <c r="J238" s="28" t="s">
        <v>16</v>
      </c>
      <c r="K238" s="8"/>
      <c r="L238" s="13"/>
    </row>
    <row r="239" customHeight="1" spans="1:11">
      <c r="A239" s="8">
        <v>238</v>
      </c>
      <c r="B239" s="8">
        <v>685046</v>
      </c>
      <c r="C239" s="8" t="str">
        <f>_xlfn.DISPIMG("ID_F162B0D1B7AF4CC3997A6B0DBA61FD16",1)</f>
        <v>=DISPIMG("ID_F162B0D1B7AF4CC3997A6B0DBA61FD16",1)</v>
      </c>
      <c r="D239" s="8" t="s">
        <v>10</v>
      </c>
      <c r="E239" s="8" t="s">
        <v>11</v>
      </c>
      <c r="F239" s="8">
        <v>270</v>
      </c>
      <c r="G239" s="8" t="s">
        <v>12</v>
      </c>
      <c r="H239" s="8"/>
      <c r="I239" s="8"/>
      <c r="J239" s="28" t="s">
        <v>18</v>
      </c>
      <c r="K239" s="8"/>
    </row>
    <row r="240" customHeight="1" spans="1:11">
      <c r="A240" s="8">
        <v>239</v>
      </c>
      <c r="B240" s="8">
        <v>685067</v>
      </c>
      <c r="C240" s="8" t="str">
        <f>_xlfn.DISPIMG("ID_E09B4381FA534C7982C76C5BBBCDA291",1)</f>
        <v>=DISPIMG("ID_E09B4381FA534C7982C76C5BBBCDA291",1)</v>
      </c>
      <c r="D240" s="8" t="s">
        <v>10</v>
      </c>
      <c r="E240" s="8" t="s">
        <v>11</v>
      </c>
      <c r="F240" s="8">
        <v>114</v>
      </c>
      <c r="G240" s="8" t="s">
        <v>12</v>
      </c>
      <c r="H240" s="8"/>
      <c r="I240" s="8"/>
      <c r="J240" s="12"/>
      <c r="K240" s="8"/>
    </row>
    <row r="241" customHeight="1" spans="1:11">
      <c r="A241" s="8">
        <v>240</v>
      </c>
      <c r="B241" s="8">
        <v>685082</v>
      </c>
      <c r="C241" s="8" t="str">
        <f>_xlfn.DISPIMG("ID_F55427C900F7429C82EDEDDF54BD3133",1)</f>
        <v>=DISPIMG("ID_F55427C900F7429C82EDEDDF54BD3133",1)</v>
      </c>
      <c r="D241" s="8" t="s">
        <v>10</v>
      </c>
      <c r="E241" s="8" t="s">
        <v>11</v>
      </c>
      <c r="F241" s="8">
        <v>410</v>
      </c>
      <c r="G241" s="8" t="s">
        <v>12</v>
      </c>
      <c r="H241" s="8"/>
      <c r="I241" s="8"/>
      <c r="J241" s="12"/>
      <c r="K241" s="8"/>
    </row>
    <row r="242" customHeight="1" spans="1:11">
      <c r="A242" s="8">
        <v>241</v>
      </c>
      <c r="B242" s="8">
        <v>685113</v>
      </c>
      <c r="C242" s="8" t="str">
        <f>_xlfn.DISPIMG("ID_ED9DD0EB7D034324A61E101C3F00D025",1)</f>
        <v>=DISPIMG("ID_ED9DD0EB7D034324A61E101C3F00D025",1)</v>
      </c>
      <c r="D242" s="8" t="s">
        <v>10</v>
      </c>
      <c r="E242" s="8" t="s">
        <v>11</v>
      </c>
      <c r="F242" s="8">
        <v>50</v>
      </c>
      <c r="G242" s="8" t="s">
        <v>12</v>
      </c>
      <c r="H242" s="8"/>
      <c r="I242" s="8"/>
      <c r="J242" s="12"/>
      <c r="K242" s="8"/>
    </row>
    <row r="243" ht="139" customHeight="1" spans="1:11">
      <c r="A243" s="8">
        <v>242</v>
      </c>
      <c r="B243" s="8">
        <v>685116</v>
      </c>
      <c r="C243" s="8" t="str">
        <f>_xlfn.DISPIMG("ID_1D442EB5E59B44A9B1457B5D732F29AC",1)</f>
        <v>=DISPIMG("ID_1D442EB5E59B44A9B1457B5D732F29AC",1)</v>
      </c>
      <c r="D243" s="8" t="s">
        <v>10</v>
      </c>
      <c r="E243" s="8" t="s">
        <v>11</v>
      </c>
      <c r="F243" s="8">
        <v>497</v>
      </c>
      <c r="G243" s="8" t="s">
        <v>12</v>
      </c>
      <c r="H243" s="8"/>
      <c r="I243" s="8"/>
      <c r="J243" s="12"/>
      <c r="K243" s="8"/>
    </row>
    <row r="244" ht="138" customHeight="1" spans="1:11">
      <c r="A244" s="8">
        <v>243</v>
      </c>
      <c r="B244" s="8">
        <v>685117</v>
      </c>
      <c r="C244" s="8" t="str">
        <f>_xlfn.DISPIMG("ID_5872F2DE8F794E218B3B94401021CCD0",1)</f>
        <v>=DISPIMG("ID_5872F2DE8F794E218B3B94401021CCD0",1)</v>
      </c>
      <c r="D244" s="8" t="s">
        <v>10</v>
      </c>
      <c r="E244" s="8" t="s">
        <v>11</v>
      </c>
      <c r="F244" s="8">
        <v>1319</v>
      </c>
      <c r="G244" s="8" t="s">
        <v>12</v>
      </c>
      <c r="H244" s="8"/>
      <c r="I244" s="8"/>
      <c r="J244" s="12"/>
      <c r="K244" s="8"/>
    </row>
    <row r="245" customHeight="1" spans="1:11">
      <c r="A245" s="8">
        <v>244</v>
      </c>
      <c r="B245" s="8">
        <v>685118</v>
      </c>
      <c r="C245" s="8" t="str">
        <f>_xlfn.DISPIMG("ID_0CB1A3EC5F7B4E6CA1ED4F72565FE576",1)</f>
        <v>=DISPIMG("ID_0CB1A3EC5F7B4E6CA1ED4F72565FE576",1)</v>
      </c>
      <c r="D245" s="8" t="s">
        <v>10</v>
      </c>
      <c r="E245" s="8" t="s">
        <v>11</v>
      </c>
      <c r="F245" s="8">
        <v>0</v>
      </c>
      <c r="G245" s="8" t="s">
        <v>12</v>
      </c>
      <c r="H245" s="8"/>
      <c r="I245" s="8"/>
      <c r="J245" s="28" t="s">
        <v>18</v>
      </c>
      <c r="K245" s="8"/>
    </row>
    <row r="246" customHeight="1" spans="1:12">
      <c r="A246" s="8">
        <v>245</v>
      </c>
      <c r="B246" s="8">
        <v>685119</v>
      </c>
      <c r="C246" s="8" t="str">
        <f>_xlfn.DISPIMG("ID_78F600008C34430B8D09A33C46FD20DF",1)</f>
        <v>=DISPIMG("ID_78F600008C34430B8D09A33C46FD20DF",1)</v>
      </c>
      <c r="D246" s="8" t="s">
        <v>10</v>
      </c>
      <c r="E246" s="8" t="s">
        <v>11</v>
      </c>
      <c r="F246" s="8">
        <v>0</v>
      </c>
      <c r="G246" s="8" t="s">
        <v>12</v>
      </c>
      <c r="H246" s="8"/>
      <c r="I246" s="8"/>
      <c r="J246" s="12"/>
      <c r="K246" s="8"/>
      <c r="L246" s="13"/>
    </row>
    <row r="247" customHeight="1" spans="1:11">
      <c r="A247" s="8">
        <v>246</v>
      </c>
      <c r="B247" s="8">
        <v>685121</v>
      </c>
      <c r="C247" s="8" t="str">
        <f>_xlfn.DISPIMG("ID_DAEF6506C34447A9B2F271A62F9F08E8",1)</f>
        <v>=DISPIMG("ID_DAEF6506C34447A9B2F271A62F9F08E8",1)</v>
      </c>
      <c r="D247" s="8" t="s">
        <v>10</v>
      </c>
      <c r="E247" s="8" t="s">
        <v>11</v>
      </c>
      <c r="F247" s="8">
        <v>238</v>
      </c>
      <c r="G247" s="8" t="s">
        <v>12</v>
      </c>
      <c r="H247" s="8"/>
      <c r="I247" s="8"/>
      <c r="J247" s="12"/>
      <c r="K247" s="8"/>
    </row>
    <row r="248" customHeight="1" spans="1:11">
      <c r="A248" s="8">
        <v>247</v>
      </c>
      <c r="B248" s="8">
        <v>685123</v>
      </c>
      <c r="C248" s="8" t="str">
        <f>_xlfn.DISPIMG("ID_7E957DCE54B3414292FCC82D2A996C53",1)</f>
        <v>=DISPIMG("ID_7E957DCE54B3414292FCC82D2A996C53",1)</v>
      </c>
      <c r="D248" s="8" t="s">
        <v>10</v>
      </c>
      <c r="E248" s="8" t="s">
        <v>11</v>
      </c>
      <c r="F248" s="8">
        <v>150</v>
      </c>
      <c r="G248" s="8" t="s">
        <v>12</v>
      </c>
      <c r="H248" s="8"/>
      <c r="I248" s="8"/>
      <c r="J248" s="12"/>
      <c r="K248" s="8"/>
    </row>
    <row r="249" customHeight="1" spans="1:11">
      <c r="A249" s="8">
        <v>248</v>
      </c>
      <c r="B249" s="8">
        <v>685131</v>
      </c>
      <c r="C249" s="8" t="str">
        <f>_xlfn.DISPIMG("ID_B3AB19F0F9D74A64BF9EFCF5CA2E221D",1)</f>
        <v>=DISPIMG("ID_B3AB19F0F9D74A64BF9EFCF5CA2E221D",1)</v>
      </c>
      <c r="D249" s="8" t="s">
        <v>10</v>
      </c>
      <c r="E249" s="8" t="s">
        <v>11</v>
      </c>
      <c r="F249" s="8">
        <v>296</v>
      </c>
      <c r="G249" s="8" t="s">
        <v>12</v>
      </c>
      <c r="H249" s="8"/>
      <c r="I249" s="8"/>
      <c r="J249" s="12"/>
      <c r="K249" s="8"/>
    </row>
    <row r="250" customHeight="1" spans="1:11">
      <c r="A250" s="8">
        <v>249</v>
      </c>
      <c r="B250" s="8">
        <v>685147</v>
      </c>
      <c r="C250" s="8" t="str">
        <f>_xlfn.DISPIMG("ID_73284B3A4A304CBF87626952552BEDC3",1)</f>
        <v>=DISPIMG("ID_73284B3A4A304CBF87626952552BEDC3",1)</v>
      </c>
      <c r="D250" s="8" t="s">
        <v>10</v>
      </c>
      <c r="E250" s="8" t="s">
        <v>11</v>
      </c>
      <c r="F250" s="8">
        <v>210</v>
      </c>
      <c r="G250" s="8" t="s">
        <v>12</v>
      </c>
      <c r="H250" s="8"/>
      <c r="I250" s="8"/>
      <c r="J250" s="12"/>
      <c r="K250" s="8"/>
    </row>
    <row r="251" customHeight="1" spans="1:11">
      <c r="A251" s="8">
        <v>250</v>
      </c>
      <c r="B251" s="8">
        <v>685157</v>
      </c>
      <c r="C251" s="8" t="str">
        <f>_xlfn.DISPIMG("ID_4770ED020B294DB8BB776E2EB184904C",1)</f>
        <v>=DISPIMG("ID_4770ED020B294DB8BB776E2EB184904C",1)</v>
      </c>
      <c r="D251" s="8" t="s">
        <v>10</v>
      </c>
      <c r="E251" s="8" t="s">
        <v>11</v>
      </c>
      <c r="F251" s="8">
        <v>100</v>
      </c>
      <c r="G251" s="8" t="s">
        <v>12</v>
      </c>
      <c r="H251" s="8"/>
      <c r="I251" s="8"/>
      <c r="J251" s="12"/>
      <c r="K251" s="8"/>
    </row>
    <row r="252" customHeight="1" spans="1:12">
      <c r="A252" s="8">
        <v>251</v>
      </c>
      <c r="B252" s="8">
        <v>685158</v>
      </c>
      <c r="C252" s="8" t="str">
        <f>_xlfn.DISPIMG("ID_D998008C21454FF5A3C800646C27DD69",1)</f>
        <v>=DISPIMG("ID_D998008C21454FF5A3C800646C27DD69",1)</v>
      </c>
      <c r="D252" s="8" t="s">
        <v>10</v>
      </c>
      <c r="E252" s="8" t="s">
        <v>11</v>
      </c>
      <c r="F252" s="8">
        <v>0</v>
      </c>
      <c r="G252" s="8" t="s">
        <v>12</v>
      </c>
      <c r="H252" s="8"/>
      <c r="I252" s="8"/>
      <c r="J252" s="12"/>
      <c r="K252" s="8"/>
      <c r="L252" s="13"/>
    </row>
    <row r="253" ht="75" customHeight="1" spans="1:11">
      <c r="A253" s="8">
        <v>252</v>
      </c>
      <c r="B253" s="8">
        <v>685199</v>
      </c>
      <c r="C253" s="8"/>
      <c r="D253" s="8" t="s">
        <v>10</v>
      </c>
      <c r="E253" s="8" t="s">
        <v>11</v>
      </c>
      <c r="F253" s="8">
        <v>327</v>
      </c>
      <c r="G253" s="8" t="s">
        <v>12</v>
      </c>
      <c r="H253" s="8"/>
      <c r="I253" s="8"/>
      <c r="J253" s="12"/>
      <c r="K253" s="8"/>
    </row>
    <row r="254" ht="67" customHeight="1" spans="1:11">
      <c r="A254" s="8">
        <v>253</v>
      </c>
      <c r="B254" s="8">
        <v>685199</v>
      </c>
      <c r="C254" s="8"/>
      <c r="D254" s="8" t="s">
        <v>10</v>
      </c>
      <c r="E254" s="8" t="s">
        <v>17</v>
      </c>
      <c r="F254" s="8">
        <v>100</v>
      </c>
      <c r="G254" s="8" t="s">
        <v>12</v>
      </c>
      <c r="H254" s="8"/>
      <c r="I254" s="8"/>
      <c r="J254" s="12"/>
      <c r="K254" s="8"/>
    </row>
    <row r="255" customHeight="1" spans="1:11">
      <c r="A255" s="8">
        <v>254</v>
      </c>
      <c r="B255" s="8">
        <v>685202</v>
      </c>
      <c r="C255" s="8" t="str">
        <f>_xlfn.DISPIMG("ID_E985B14B6F9F47CD836B9ED64D2CA9BD",1)</f>
        <v>=DISPIMG("ID_E985B14B6F9F47CD836B9ED64D2CA9BD",1)</v>
      </c>
      <c r="D255" s="8" t="s">
        <v>10</v>
      </c>
      <c r="E255" s="8" t="s">
        <v>11</v>
      </c>
      <c r="F255" s="8">
        <v>200</v>
      </c>
      <c r="G255" s="8" t="s">
        <v>12</v>
      </c>
      <c r="H255" s="8"/>
      <c r="I255" s="8"/>
      <c r="J255" s="12"/>
      <c r="K255" s="8"/>
    </row>
    <row r="256" customHeight="1" spans="1:11">
      <c r="A256" s="8">
        <v>255</v>
      </c>
      <c r="B256" s="8">
        <v>685204</v>
      </c>
      <c r="C256" s="8" t="str">
        <f>_xlfn.DISPIMG("ID_D0255CAB5B454D8DB66DE5B886A3C6D4",1)</f>
        <v>=DISPIMG("ID_D0255CAB5B454D8DB66DE5B886A3C6D4",1)</v>
      </c>
      <c r="D256" s="8" t="s">
        <v>10</v>
      </c>
      <c r="E256" s="8" t="s">
        <v>11</v>
      </c>
      <c r="F256" s="8">
        <v>500</v>
      </c>
      <c r="G256" s="8" t="s">
        <v>12</v>
      </c>
      <c r="H256" s="8"/>
      <c r="I256" s="8"/>
      <c r="J256" s="12"/>
      <c r="K256" s="8"/>
    </row>
    <row r="257" customHeight="1" spans="1:11">
      <c r="A257" s="8">
        <v>256</v>
      </c>
      <c r="B257" s="8">
        <v>685212</v>
      </c>
      <c r="C257" s="8" t="str">
        <f>_xlfn.DISPIMG("ID_537E3D0ECD654519B56614A4D4260284",1)</f>
        <v>=DISPIMG("ID_537E3D0ECD654519B56614A4D4260284",1)</v>
      </c>
      <c r="D257" s="8" t="s">
        <v>10</v>
      </c>
      <c r="E257" s="8" t="s">
        <v>11</v>
      </c>
      <c r="F257" s="8">
        <v>100</v>
      </c>
      <c r="G257" s="8" t="s">
        <v>12</v>
      </c>
      <c r="H257" s="8"/>
      <c r="I257" s="8"/>
      <c r="J257" s="12"/>
      <c r="K257" s="8"/>
    </row>
    <row r="258" ht="137" customHeight="1" spans="1:11">
      <c r="A258" s="8">
        <v>257</v>
      </c>
      <c r="B258" s="8">
        <v>685218</v>
      </c>
      <c r="C258" s="8" t="str">
        <f>_xlfn.DISPIMG("ID_D607100DE0F0432E92CA22412C4F5BCA",1)</f>
        <v>=DISPIMG("ID_D607100DE0F0432E92CA22412C4F5BCA",1)</v>
      </c>
      <c r="D258" s="8" t="s">
        <v>10</v>
      </c>
      <c r="E258" s="8" t="s">
        <v>11</v>
      </c>
      <c r="F258" s="8">
        <v>100</v>
      </c>
      <c r="G258" s="8" t="s">
        <v>12</v>
      </c>
      <c r="H258" s="8"/>
      <c r="I258" s="8"/>
      <c r="J258" s="12"/>
      <c r="K258" s="8"/>
    </row>
    <row r="259" ht="120" customHeight="1" spans="1:12">
      <c r="A259" s="8">
        <v>258</v>
      </c>
      <c r="B259" s="8">
        <v>685219</v>
      </c>
      <c r="C259" s="8" t="str">
        <f>_xlfn.DISPIMG("ID_6A7F338FAEA343FF86AB71FD74A3B9ED",1)</f>
        <v>=DISPIMG("ID_6A7F338FAEA343FF86AB71FD74A3B9ED",1)</v>
      </c>
      <c r="D259" s="8" t="s">
        <v>10</v>
      </c>
      <c r="E259" s="8" t="s">
        <v>11</v>
      </c>
      <c r="F259" s="8">
        <v>37</v>
      </c>
      <c r="G259" s="8" t="s">
        <v>12</v>
      </c>
      <c r="H259" s="8"/>
      <c r="I259" s="8"/>
      <c r="J259" s="12"/>
      <c r="K259" s="18"/>
      <c r="L259" s="13"/>
    </row>
    <row r="260" customHeight="1" spans="1:12">
      <c r="A260" s="8">
        <v>259</v>
      </c>
      <c r="B260" s="8">
        <v>685220</v>
      </c>
      <c r="C260" s="8" t="str">
        <f>_xlfn.DISPIMG("ID_04219DEE9CEF443AA5404795475B1A30",1)</f>
        <v>=DISPIMG("ID_04219DEE9CEF443AA5404795475B1A30",1)</v>
      </c>
      <c r="D260" s="8" t="s">
        <v>10</v>
      </c>
      <c r="E260" s="8" t="s">
        <v>11</v>
      </c>
      <c r="F260" s="8">
        <v>156</v>
      </c>
      <c r="G260" s="8" t="s">
        <v>12</v>
      </c>
      <c r="H260" s="8"/>
      <c r="I260" s="8"/>
      <c r="J260" s="12"/>
      <c r="K260" s="8"/>
      <c r="L260" s="13"/>
    </row>
    <row r="261" ht="120" customHeight="1" spans="1:11">
      <c r="A261" s="8">
        <v>260</v>
      </c>
      <c r="B261" s="8">
        <v>685224</v>
      </c>
      <c r="C261" s="8" t="str">
        <f>_xlfn.DISPIMG("ID_6F2D72863DFE44519615C6DE05C13E27",1)</f>
        <v>=DISPIMG("ID_6F2D72863DFE44519615C6DE05C13E27",1)</v>
      </c>
      <c r="D261" s="8" t="s">
        <v>10</v>
      </c>
      <c r="E261" s="8" t="s">
        <v>11</v>
      </c>
      <c r="F261" s="8">
        <v>47</v>
      </c>
      <c r="G261" s="8" t="s">
        <v>12</v>
      </c>
      <c r="H261" s="8"/>
      <c r="I261" s="8"/>
      <c r="J261" s="12"/>
      <c r="K261" s="8"/>
    </row>
    <row r="262" ht="143" customHeight="1" spans="1:11">
      <c r="A262" s="8">
        <v>261</v>
      </c>
      <c r="B262" s="8">
        <v>685236</v>
      </c>
      <c r="C262" s="8" t="str">
        <f>_xlfn.DISPIMG("ID_D3FDCDD0313B4C67A2CE14BD7BC81377",1)</f>
        <v>=DISPIMG("ID_D3FDCDD0313B4C67A2CE14BD7BC81377",1)</v>
      </c>
      <c r="D262" s="8" t="s">
        <v>10</v>
      </c>
      <c r="E262" s="8" t="s">
        <v>11</v>
      </c>
      <c r="F262" s="8">
        <v>142</v>
      </c>
      <c r="G262" s="8" t="s">
        <v>12</v>
      </c>
      <c r="H262" s="8"/>
      <c r="I262" s="8"/>
      <c r="J262" s="12"/>
      <c r="K262" s="8"/>
    </row>
    <row r="263" ht="144" customHeight="1" spans="1:11">
      <c r="A263" s="8">
        <v>262</v>
      </c>
      <c r="B263" s="8">
        <v>685238</v>
      </c>
      <c r="C263" s="8" t="str">
        <f>_xlfn.DISPIMG("ID_9E9DFDED9B4946DFA187F6CA000C4557",1)</f>
        <v>=DISPIMG("ID_9E9DFDED9B4946DFA187F6CA000C4557",1)</v>
      </c>
      <c r="D263" s="8" t="s">
        <v>10</v>
      </c>
      <c r="E263" s="8" t="s">
        <v>11</v>
      </c>
      <c r="F263" s="8">
        <v>995</v>
      </c>
      <c r="G263" s="8" t="s">
        <v>12</v>
      </c>
      <c r="H263" s="8"/>
      <c r="I263" s="8"/>
      <c r="J263" s="12"/>
      <c r="K263" s="8"/>
    </row>
    <row r="264" ht="143" customHeight="1" spans="1:11">
      <c r="A264" s="8">
        <v>263</v>
      </c>
      <c r="B264" s="8">
        <v>685239</v>
      </c>
      <c r="C264" s="8" t="str">
        <f>_xlfn.DISPIMG("ID_F5F979045A614F1685EF660A6F7535B3",1)</f>
        <v>=DISPIMG("ID_F5F979045A614F1685EF660A6F7535B3",1)</v>
      </c>
      <c r="D264" s="8" t="s">
        <v>10</v>
      </c>
      <c r="E264" s="8" t="s">
        <v>11</v>
      </c>
      <c r="F264" s="8">
        <v>200</v>
      </c>
      <c r="G264" s="8" t="s">
        <v>12</v>
      </c>
      <c r="H264" s="8"/>
      <c r="I264" s="8"/>
      <c r="J264" s="12"/>
      <c r="K264" s="8"/>
    </row>
    <row r="265" ht="138" customHeight="1" spans="1:11">
      <c r="A265" s="8">
        <v>264</v>
      </c>
      <c r="B265" s="8">
        <v>685247</v>
      </c>
      <c r="C265" s="8" t="str">
        <f>_xlfn.DISPIMG("ID_B8000181C5C64FD5BFFE36D189D9A0BB",1)</f>
        <v>=DISPIMG("ID_B8000181C5C64FD5BFFE36D189D9A0BB",1)</v>
      </c>
      <c r="D265" s="8" t="s">
        <v>10</v>
      </c>
      <c r="E265" s="8" t="s">
        <v>11</v>
      </c>
      <c r="F265" s="8">
        <v>270</v>
      </c>
      <c r="G265" s="8" t="s">
        <v>12</v>
      </c>
      <c r="H265" s="8"/>
      <c r="I265" s="8"/>
      <c r="J265" s="12"/>
      <c r="K265" s="8"/>
    </row>
    <row r="266" ht="144" customHeight="1" spans="1:11">
      <c r="A266" s="8">
        <v>265</v>
      </c>
      <c r="B266" s="8">
        <v>685252</v>
      </c>
      <c r="C266" s="8" t="str">
        <f>_xlfn.DISPIMG("ID_FD75AB113F3A44AABCBEBE2647C5E102",1)</f>
        <v>=DISPIMG("ID_FD75AB113F3A44AABCBEBE2647C5E102",1)</v>
      </c>
      <c r="D266" s="8" t="s">
        <v>10</v>
      </c>
      <c r="E266" s="8" t="s">
        <v>11</v>
      </c>
      <c r="F266" s="8">
        <v>40</v>
      </c>
      <c r="G266" s="8" t="s">
        <v>12</v>
      </c>
      <c r="H266" s="8"/>
      <c r="I266" s="8"/>
      <c r="J266" s="12"/>
      <c r="K266" s="8"/>
    </row>
    <row r="267" ht="128" customHeight="1" spans="1:11">
      <c r="A267" s="8">
        <v>266</v>
      </c>
      <c r="B267" s="8">
        <v>685257</v>
      </c>
      <c r="C267" s="8" t="str">
        <f>_xlfn.DISPIMG("ID_D806CE75563B4A8F94BE2428DB2852E4",1)</f>
        <v>=DISPIMG("ID_D806CE75563B4A8F94BE2428DB2852E4",1)</v>
      </c>
      <c r="D267" s="8" t="s">
        <v>10</v>
      </c>
      <c r="E267" s="8" t="s">
        <v>11</v>
      </c>
      <c r="F267" s="8">
        <v>90</v>
      </c>
      <c r="G267" s="8" t="s">
        <v>12</v>
      </c>
      <c r="H267" s="8"/>
      <c r="I267" s="8"/>
      <c r="J267" s="12"/>
      <c r="K267" s="8"/>
    </row>
    <row r="268" ht="147" customHeight="1" spans="1:11">
      <c r="A268" s="8">
        <v>267</v>
      </c>
      <c r="B268" s="8">
        <v>685267</v>
      </c>
      <c r="C268" s="8" t="str">
        <f>_xlfn.DISPIMG("ID_E0318FA97D2F4B4095A1627533D54AF3",1)</f>
        <v>=DISPIMG("ID_E0318FA97D2F4B4095A1627533D54AF3",1)</v>
      </c>
      <c r="D268" s="8" t="s">
        <v>10</v>
      </c>
      <c r="E268" s="8" t="s">
        <v>11</v>
      </c>
      <c r="F268" s="8">
        <v>530</v>
      </c>
      <c r="G268" s="8" t="s">
        <v>12</v>
      </c>
      <c r="H268" s="8"/>
      <c r="I268" s="8"/>
      <c r="J268" s="12"/>
      <c r="K268" s="8"/>
    </row>
    <row r="269" ht="136" customHeight="1" spans="1:11">
      <c r="A269" s="8">
        <v>268</v>
      </c>
      <c r="B269" s="8">
        <v>685268</v>
      </c>
      <c r="C269" s="8" t="str">
        <f>_xlfn.DISPIMG("ID_6CD36CEE67354D06A1F9C1E2647BA423",1)</f>
        <v>=DISPIMG("ID_6CD36CEE67354D06A1F9C1E2647BA423",1)</v>
      </c>
      <c r="D269" s="8" t="s">
        <v>10</v>
      </c>
      <c r="E269" s="8" t="s">
        <v>11</v>
      </c>
      <c r="F269" s="8">
        <v>394</v>
      </c>
      <c r="G269" s="8" t="s">
        <v>12</v>
      </c>
      <c r="H269" s="8"/>
      <c r="I269" s="8"/>
      <c r="J269" s="12"/>
      <c r="K269" s="8"/>
    </row>
    <row r="270" ht="141" customHeight="1" spans="1:12">
      <c r="A270" s="8">
        <v>269</v>
      </c>
      <c r="B270" s="8">
        <v>685287</v>
      </c>
      <c r="C270" s="8" t="str">
        <f>_xlfn.DISPIMG("ID_0A1FE77DC8FF4E5FB1943F1D81254BFB",1)</f>
        <v>=DISPIMG("ID_0A1FE77DC8FF4E5FB1943F1D81254BFB",1)</v>
      </c>
      <c r="D270" s="8" t="s">
        <v>10</v>
      </c>
      <c r="E270" s="8" t="s">
        <v>11</v>
      </c>
      <c r="F270" s="8">
        <v>46</v>
      </c>
      <c r="G270" s="8" t="s">
        <v>12</v>
      </c>
      <c r="H270" s="8"/>
      <c r="I270" s="8"/>
      <c r="J270" s="12"/>
      <c r="K270" s="8"/>
      <c r="L270" s="13"/>
    </row>
    <row r="271" ht="150" customHeight="1" spans="1:12">
      <c r="A271" s="8">
        <v>270</v>
      </c>
      <c r="B271" s="8">
        <v>685291</v>
      </c>
      <c r="C271" s="8" t="str">
        <f>_xlfn.DISPIMG("ID_63C27C573D1D4CD6829DDDCC149E0764",1)</f>
        <v>=DISPIMG("ID_63C27C573D1D4CD6829DDDCC149E0764",1)</v>
      </c>
      <c r="D271" s="8" t="s">
        <v>10</v>
      </c>
      <c r="E271" s="8" t="s">
        <v>11</v>
      </c>
      <c r="F271" s="8">
        <v>0</v>
      </c>
      <c r="G271" s="8" t="s">
        <v>12</v>
      </c>
      <c r="H271" s="8"/>
      <c r="I271" s="8"/>
      <c r="J271" s="12"/>
      <c r="K271" s="8"/>
      <c r="L271" s="13"/>
    </row>
    <row r="272" ht="129" customHeight="1" spans="1:11">
      <c r="A272" s="8">
        <v>271</v>
      </c>
      <c r="B272" s="8">
        <v>685292</v>
      </c>
      <c r="C272" s="8" t="str">
        <f>_xlfn.DISPIMG("ID_034E1E540ECA4F14AEF606E695DB4B46",1)</f>
        <v>=DISPIMG("ID_034E1E540ECA4F14AEF606E695DB4B46",1)</v>
      </c>
      <c r="D272" s="8" t="s">
        <v>10</v>
      </c>
      <c r="E272" s="8" t="s">
        <v>11</v>
      </c>
      <c r="F272" s="8">
        <v>100</v>
      </c>
      <c r="G272" s="8" t="s">
        <v>12</v>
      </c>
      <c r="H272" s="8"/>
      <c r="I272" s="8"/>
      <c r="J272" s="12"/>
      <c r="K272" s="8"/>
    </row>
    <row r="273" ht="138" customHeight="1" spans="1:11">
      <c r="A273" s="8">
        <v>272</v>
      </c>
      <c r="B273" s="8">
        <v>685293</v>
      </c>
      <c r="C273" s="8" t="str">
        <f>_xlfn.DISPIMG("ID_28C3092C18034A0D89EBDE0B72DD86ED",1)</f>
        <v>=DISPIMG("ID_28C3092C18034A0D89EBDE0B72DD86ED",1)</v>
      </c>
      <c r="D273" s="8" t="s">
        <v>10</v>
      </c>
      <c r="E273" s="8" t="s">
        <v>11</v>
      </c>
      <c r="F273" s="8">
        <v>161</v>
      </c>
      <c r="G273" s="8" t="s">
        <v>12</v>
      </c>
      <c r="H273" s="8"/>
      <c r="I273" s="8"/>
      <c r="J273" s="12"/>
      <c r="K273" s="8"/>
    </row>
    <row r="274" ht="127" customHeight="1" spans="1:11">
      <c r="A274" s="8">
        <v>273</v>
      </c>
      <c r="B274" s="8">
        <v>685312</v>
      </c>
      <c r="C274" s="8" t="str">
        <f>_xlfn.DISPIMG("ID_A44C075DA4B348D68F07FD35AA72269F",1)</f>
        <v>=DISPIMG("ID_A44C075DA4B348D68F07FD35AA72269F",1)</v>
      </c>
      <c r="D274" s="8" t="s">
        <v>10</v>
      </c>
      <c r="E274" s="8" t="s">
        <v>11</v>
      </c>
      <c r="F274" s="8">
        <v>87</v>
      </c>
      <c r="G274" s="8" t="s">
        <v>12</v>
      </c>
      <c r="H274" s="8"/>
      <c r="I274" s="8"/>
      <c r="J274" s="12"/>
      <c r="K274" s="8"/>
    </row>
    <row r="275" ht="123" customHeight="1" spans="1:11">
      <c r="A275" s="8">
        <v>274</v>
      </c>
      <c r="B275" s="8">
        <v>685313</v>
      </c>
      <c r="C275" s="8" t="str">
        <f>_xlfn.DISPIMG("ID_73076E90CD774816A834CB82307161B0",1)</f>
        <v>=DISPIMG("ID_73076E90CD774816A834CB82307161B0",1)</v>
      </c>
      <c r="D275" s="8" t="s">
        <v>10</v>
      </c>
      <c r="E275" s="8" t="s">
        <v>11</v>
      </c>
      <c r="F275" s="8">
        <v>459</v>
      </c>
      <c r="G275" s="8" t="s">
        <v>12</v>
      </c>
      <c r="H275" s="8"/>
      <c r="I275" s="8"/>
      <c r="J275" s="12"/>
      <c r="K275" s="8"/>
    </row>
    <row r="276" ht="127" customHeight="1" spans="1:11">
      <c r="A276" s="8">
        <v>275</v>
      </c>
      <c r="B276" s="8">
        <v>685319</v>
      </c>
      <c r="C276" s="8" t="str">
        <f>_xlfn.DISPIMG("ID_0B6001C12CA948869EAA40EA4D18A2F9",1)</f>
        <v>=DISPIMG("ID_0B6001C12CA948869EAA40EA4D18A2F9",1)</v>
      </c>
      <c r="D276" s="8" t="s">
        <v>10</v>
      </c>
      <c r="E276" s="8" t="s">
        <v>11</v>
      </c>
      <c r="F276" s="8">
        <v>197</v>
      </c>
      <c r="G276" s="8" t="s">
        <v>12</v>
      </c>
      <c r="H276" s="8"/>
      <c r="I276" s="8"/>
      <c r="J276" s="12"/>
      <c r="K276" s="8"/>
    </row>
    <row r="277" customHeight="1" spans="1:12">
      <c r="A277" s="8">
        <v>276</v>
      </c>
      <c r="B277" s="8">
        <v>685363</v>
      </c>
      <c r="C277" s="8" t="str">
        <f>_xlfn.DISPIMG("ID_550341950735425FA069D6704338352B",1)</f>
        <v>=DISPIMG("ID_550341950735425FA069D6704338352B",1)</v>
      </c>
      <c r="D277" s="8" t="s">
        <v>10</v>
      </c>
      <c r="E277" s="8" t="s">
        <v>11</v>
      </c>
      <c r="F277" s="8">
        <v>200</v>
      </c>
      <c r="G277" s="8" t="s">
        <v>12</v>
      </c>
      <c r="H277" s="8"/>
      <c r="I277" s="8"/>
      <c r="J277" s="12"/>
      <c r="K277" s="8"/>
      <c r="L277" s="13"/>
    </row>
    <row r="278" ht="131" customHeight="1" spans="1:11">
      <c r="A278" s="8">
        <v>277</v>
      </c>
      <c r="B278" s="8">
        <v>685366</v>
      </c>
      <c r="C278" s="8" t="str">
        <f>_xlfn.DISPIMG("ID_DB5EA2A033224FBC93AD0CE8AEFA168A",1)</f>
        <v>=DISPIMG("ID_DB5EA2A033224FBC93AD0CE8AEFA168A",1)</v>
      </c>
      <c r="D278" s="8" t="s">
        <v>10</v>
      </c>
      <c r="E278" s="8" t="s">
        <v>11</v>
      </c>
      <c r="F278" s="8">
        <v>50</v>
      </c>
      <c r="G278" s="8" t="s">
        <v>12</v>
      </c>
      <c r="H278" s="8"/>
      <c r="I278" s="8"/>
      <c r="J278" s="12"/>
      <c r="K278" s="8"/>
    </row>
    <row r="279" ht="71" customHeight="1" spans="1:12">
      <c r="A279" s="8">
        <v>278</v>
      </c>
      <c r="B279" s="8">
        <v>685371</v>
      </c>
      <c r="C279" s="8"/>
      <c r="D279" s="8" t="s">
        <v>10</v>
      </c>
      <c r="E279" s="8" t="s">
        <v>11</v>
      </c>
      <c r="F279" s="8">
        <v>416</v>
      </c>
      <c r="G279" s="8" t="s">
        <v>14</v>
      </c>
      <c r="H279" s="8"/>
      <c r="I279" s="8"/>
      <c r="J279" s="8"/>
      <c r="K279" s="8"/>
      <c r="L279" s="13"/>
    </row>
    <row r="280" ht="71" customHeight="1" spans="1:11">
      <c r="A280" s="8">
        <v>279</v>
      </c>
      <c r="B280" s="8">
        <v>685371</v>
      </c>
      <c r="C280" s="8"/>
      <c r="D280" s="8" t="s">
        <v>10</v>
      </c>
      <c r="E280" s="8" t="s">
        <v>17</v>
      </c>
      <c r="F280" s="8">
        <v>207</v>
      </c>
      <c r="G280" s="8" t="s">
        <v>14</v>
      </c>
      <c r="H280" s="8"/>
      <c r="I280" s="8"/>
      <c r="J280" s="8"/>
      <c r="K280" s="8"/>
    </row>
    <row r="281" ht="75" customHeight="1" spans="1:11">
      <c r="A281" s="8">
        <v>280</v>
      </c>
      <c r="B281" s="8">
        <v>685400</v>
      </c>
      <c r="C281" s="8"/>
      <c r="D281" s="8" t="s">
        <v>10</v>
      </c>
      <c r="E281" s="8" t="s">
        <v>11</v>
      </c>
      <c r="F281" s="8">
        <v>810</v>
      </c>
      <c r="G281" s="8" t="s">
        <v>12</v>
      </c>
      <c r="H281" s="8"/>
      <c r="I281" s="8"/>
      <c r="J281" s="12"/>
      <c r="K281" s="8"/>
    </row>
    <row r="282" ht="81" customHeight="1" spans="1:11">
      <c r="A282" s="8">
        <v>281</v>
      </c>
      <c r="B282" s="8">
        <v>685400</v>
      </c>
      <c r="C282" s="8"/>
      <c r="D282" s="8" t="s">
        <v>10</v>
      </c>
      <c r="E282" s="8" t="s">
        <v>17</v>
      </c>
      <c r="F282" s="8">
        <v>150</v>
      </c>
      <c r="G282" s="8" t="s">
        <v>12</v>
      </c>
      <c r="H282" s="8"/>
      <c r="I282" s="8"/>
      <c r="J282" s="12"/>
      <c r="K282" s="8"/>
    </row>
    <row r="283" ht="84" customHeight="1" spans="1:11">
      <c r="A283" s="8">
        <v>282</v>
      </c>
      <c r="B283" s="8">
        <v>685401</v>
      </c>
      <c r="C283" s="8"/>
      <c r="D283" s="8" t="s">
        <v>10</v>
      </c>
      <c r="E283" s="8" t="s">
        <v>11</v>
      </c>
      <c r="F283" s="8">
        <v>353</v>
      </c>
      <c r="G283" s="8" t="s">
        <v>12</v>
      </c>
      <c r="H283" s="8"/>
      <c r="I283" s="8"/>
      <c r="J283" s="12"/>
      <c r="K283" s="8"/>
    </row>
    <row r="284" ht="79" customHeight="1" spans="1:11">
      <c r="A284" s="8">
        <v>283</v>
      </c>
      <c r="B284" s="8">
        <v>685401</v>
      </c>
      <c r="C284" s="8"/>
      <c r="D284" s="8" t="s">
        <v>10</v>
      </c>
      <c r="E284" s="8" t="s">
        <v>17</v>
      </c>
      <c r="F284" s="8">
        <v>150</v>
      </c>
      <c r="G284" s="8" t="s">
        <v>12</v>
      </c>
      <c r="H284" s="8"/>
      <c r="I284" s="8"/>
      <c r="J284" s="12"/>
      <c r="K284" s="8"/>
    </row>
    <row r="285" ht="84" customHeight="1" spans="1:11">
      <c r="A285" s="8">
        <v>284</v>
      </c>
      <c r="B285" s="8">
        <v>685402</v>
      </c>
      <c r="C285" s="8"/>
      <c r="D285" s="8" t="s">
        <v>10</v>
      </c>
      <c r="E285" s="8" t="s">
        <v>11</v>
      </c>
      <c r="F285" s="8">
        <v>704</v>
      </c>
      <c r="G285" s="8" t="s">
        <v>12</v>
      </c>
      <c r="H285" s="8"/>
      <c r="I285" s="8"/>
      <c r="J285" s="12"/>
      <c r="K285" s="8"/>
    </row>
    <row r="286" ht="75" customHeight="1" spans="1:11">
      <c r="A286" s="8">
        <v>285</v>
      </c>
      <c r="B286" s="8">
        <v>685402</v>
      </c>
      <c r="C286" s="8"/>
      <c r="D286" s="8" t="s">
        <v>10</v>
      </c>
      <c r="E286" s="8" t="s">
        <v>17</v>
      </c>
      <c r="F286" s="8">
        <v>443</v>
      </c>
      <c r="G286" s="8" t="s">
        <v>12</v>
      </c>
      <c r="H286" s="8"/>
      <c r="I286" s="8"/>
      <c r="J286" s="12"/>
      <c r="K286" s="8"/>
    </row>
    <row r="287" ht="149" customHeight="1" spans="1:11">
      <c r="A287" s="8">
        <v>286</v>
      </c>
      <c r="B287" s="8">
        <v>685415</v>
      </c>
      <c r="C287" s="8" t="str">
        <f>_xlfn.DISPIMG("ID_81791ABA0A234487A6B9ACF76DF33386",1)</f>
        <v>=DISPIMG("ID_81791ABA0A234487A6B9ACF76DF33386",1)</v>
      </c>
      <c r="D287" s="8" t="s">
        <v>10</v>
      </c>
      <c r="E287" s="8" t="s">
        <v>17</v>
      </c>
      <c r="F287" s="8">
        <v>58</v>
      </c>
      <c r="G287" s="8" t="s">
        <v>12</v>
      </c>
      <c r="H287" s="8"/>
      <c r="I287" s="8"/>
      <c r="J287" s="12"/>
      <c r="K287" s="8"/>
    </row>
    <row r="288" customHeight="1" spans="1:11">
      <c r="A288" s="8">
        <v>287</v>
      </c>
      <c r="B288" s="8">
        <v>685449</v>
      </c>
      <c r="C288" s="8" t="str">
        <f>_xlfn.DISPIMG("ID_7666A8FEBC3D4B7193C20C369F8B4AD8",1)</f>
        <v>=DISPIMG("ID_7666A8FEBC3D4B7193C20C369F8B4AD8",1)</v>
      </c>
      <c r="D288" s="8" t="s">
        <v>10</v>
      </c>
      <c r="E288" s="8" t="s">
        <v>11</v>
      </c>
      <c r="F288" s="8">
        <v>160</v>
      </c>
      <c r="G288" s="8" t="s">
        <v>12</v>
      </c>
      <c r="H288" s="8"/>
      <c r="I288" s="8"/>
      <c r="J288" s="12"/>
      <c r="K288" s="8"/>
    </row>
    <row r="289" customHeight="1" spans="1:11">
      <c r="A289" s="8">
        <v>288</v>
      </c>
      <c r="B289" s="8">
        <v>685455</v>
      </c>
      <c r="C289" s="8" t="str">
        <f>_xlfn.DISPIMG("ID_1E2F78D7FCB6499FB78615C78E60736E",1)</f>
        <v>=DISPIMG("ID_1E2F78D7FCB6499FB78615C78E60736E",1)</v>
      </c>
      <c r="D289" s="8" t="s">
        <v>10</v>
      </c>
      <c r="E289" s="8" t="s">
        <v>11</v>
      </c>
      <c r="F289" s="8">
        <v>99</v>
      </c>
      <c r="G289" s="8" t="s">
        <v>12</v>
      </c>
      <c r="H289" s="8"/>
      <c r="I289" s="8"/>
      <c r="J289" s="12"/>
      <c r="K289" s="8"/>
    </row>
    <row r="290" customHeight="1" spans="1:12">
      <c r="A290" s="8">
        <v>289</v>
      </c>
      <c r="B290" s="8">
        <v>685240</v>
      </c>
      <c r="C290" s="8"/>
      <c r="D290" s="8" t="s">
        <v>10</v>
      </c>
      <c r="E290" s="8" t="s">
        <v>11</v>
      </c>
      <c r="F290" s="8">
        <v>438</v>
      </c>
      <c r="G290" s="8" t="s">
        <v>14</v>
      </c>
      <c r="H290" s="8"/>
      <c r="I290" s="8"/>
      <c r="J290" s="8"/>
      <c r="K290" s="8"/>
      <c r="L290" s="13"/>
    </row>
    <row r="291" ht="71" customHeight="1" spans="1:11">
      <c r="A291" s="8">
        <v>290</v>
      </c>
      <c r="B291" s="8">
        <v>685537</v>
      </c>
      <c r="C291" s="8"/>
      <c r="D291" s="8" t="s">
        <v>10</v>
      </c>
      <c r="E291" s="8" t="s">
        <v>11</v>
      </c>
      <c r="F291" s="8">
        <v>263</v>
      </c>
      <c r="G291" s="8" t="s">
        <v>14</v>
      </c>
      <c r="H291" s="8"/>
      <c r="I291" s="8"/>
      <c r="J291" s="8"/>
      <c r="K291" s="8"/>
    </row>
    <row r="292" ht="71" customHeight="1" spans="1:11">
      <c r="A292" s="8">
        <v>291</v>
      </c>
      <c r="B292" s="8">
        <v>685537</v>
      </c>
      <c r="C292" s="8"/>
      <c r="D292" s="8" t="s">
        <v>10</v>
      </c>
      <c r="E292" s="8" t="s">
        <v>17</v>
      </c>
      <c r="F292" s="8">
        <v>100</v>
      </c>
      <c r="G292" s="8" t="s">
        <v>14</v>
      </c>
      <c r="H292" s="8"/>
      <c r="I292" s="8"/>
      <c r="J292" s="8"/>
      <c r="K292" s="8"/>
    </row>
    <row r="293" customHeight="1" spans="1:11">
      <c r="A293" s="8">
        <v>292</v>
      </c>
      <c r="B293" s="8">
        <v>685538</v>
      </c>
      <c r="C293" s="8"/>
      <c r="D293" s="8" t="s">
        <v>10</v>
      </c>
      <c r="E293" s="8" t="s">
        <v>11</v>
      </c>
      <c r="F293" s="8">
        <v>338</v>
      </c>
      <c r="G293" s="8" t="s">
        <v>14</v>
      </c>
      <c r="H293" s="8"/>
      <c r="I293" s="8"/>
      <c r="J293" s="8"/>
      <c r="K293" s="8"/>
    </row>
    <row r="294" customHeight="1" spans="1:11">
      <c r="A294" s="8">
        <v>293</v>
      </c>
      <c r="B294" s="8">
        <v>685542</v>
      </c>
      <c r="C294" s="8"/>
      <c r="D294" s="8" t="s">
        <v>10</v>
      </c>
      <c r="E294" s="8" t="s">
        <v>11</v>
      </c>
      <c r="F294" s="8">
        <v>470</v>
      </c>
      <c r="G294" s="8" t="s">
        <v>14</v>
      </c>
      <c r="H294" s="8"/>
      <c r="I294" s="8"/>
      <c r="J294" s="8"/>
      <c r="K294" s="8"/>
    </row>
    <row r="295" ht="72" customHeight="1" spans="1:11">
      <c r="A295" s="8">
        <v>294</v>
      </c>
      <c r="B295" s="8">
        <v>685543</v>
      </c>
      <c r="C295" s="8"/>
      <c r="D295" s="8" t="s">
        <v>10</v>
      </c>
      <c r="E295" s="8" t="s">
        <v>11</v>
      </c>
      <c r="F295" s="8">
        <v>220</v>
      </c>
      <c r="G295" s="8" t="s">
        <v>14</v>
      </c>
      <c r="H295" s="8"/>
      <c r="I295" s="8"/>
      <c r="J295" s="8"/>
      <c r="K295" s="8"/>
    </row>
    <row r="296" ht="72" customHeight="1" spans="1:11">
      <c r="A296" s="8">
        <v>295</v>
      </c>
      <c r="B296" s="8">
        <v>685543</v>
      </c>
      <c r="C296" s="8"/>
      <c r="D296" s="8" t="s">
        <v>10</v>
      </c>
      <c r="E296" s="8" t="s">
        <v>17</v>
      </c>
      <c r="F296" s="8">
        <v>120</v>
      </c>
      <c r="G296" s="8" t="s">
        <v>14</v>
      </c>
      <c r="H296" s="8"/>
      <c r="I296" s="8"/>
      <c r="J296" s="8"/>
      <c r="K296" s="8"/>
    </row>
  </sheetData>
  <sortState ref="A2:J246">
    <sortCondition ref="A244"/>
  </sortState>
  <pageMargins left="0.7" right="0.7" top="0.75" bottom="0.75" header="0.3" footer="0.3"/>
  <pageSetup paperSize="9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2023-05-12T11:15:00Z</dcterms:created>
  <dcterms:modified xsi:type="dcterms:W3CDTF">2023-11-25T06:44:58Z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EA066563C3F942EFA8C5A231442BF336_13</vt:lpwstr>
  </property>
  <property fmtid="{D5CDD505-2E9C-101B-9397-08002B2CF9AE}" pid="3" name="KSOProductBuildVer">
    <vt:lpwstr>2052-12.1.0.15712</vt:lpwstr>
  </property>
</Properties>
</file>